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000"/>
  </bookViews>
  <sheets>
    <sheet name="Բյուջե" sheetId="2" r:id="rId1"/>
    <sheet name="Համեմատական ավելացումների" sheetId="5" r:id="rId2"/>
    <sheet name="Եկամուտներ" sheetId="4" r:id="rId3"/>
    <sheet name="Sheet1" sheetId="3" state="hidden" r:id="rId4"/>
    <sheet name="byuje 2018 (2)" sheetId="1" state="hidden" r:id="rId5"/>
  </sheets>
  <externalReferences>
    <externalReference r:id="rId6"/>
  </externalReferences>
  <definedNames>
    <definedName name="_xlnm._FilterDatabase" localSheetId="4" hidden="1">'byuje 2018 (2)'!$A$2:$A$26</definedName>
    <definedName name="_xlnm._FilterDatabase" localSheetId="0" hidden="1">Բյուջե!$A$2:$A$22</definedName>
    <definedName name="_xlnm.Print_Area" localSheetId="4">'byuje 2018 (2)'!$A$1:$AT$75</definedName>
    <definedName name="_xlnm.Print_Area" localSheetId="0">Բյուջե!$A$1:$AV$71</definedName>
    <definedName name="_xlnm.Print_Area" localSheetId="1">'Համեմատական ավելացումների'!$A$1:$E$33</definedName>
  </definedNames>
  <calcPr calcId="162913"/>
</workbook>
</file>

<file path=xl/calcChain.xml><?xml version="1.0" encoding="utf-8"?>
<calcChain xmlns="http://schemas.openxmlformats.org/spreadsheetml/2006/main">
  <c r="C33" i="5" l="1"/>
  <c r="D20" i="5"/>
  <c r="D18" i="5"/>
  <c r="D15" i="5"/>
  <c r="D33" i="5" s="1"/>
  <c r="D14" i="5"/>
  <c r="D30" i="5"/>
  <c r="D27" i="5"/>
  <c r="C3" i="5" l="1"/>
  <c r="D19" i="5" l="1"/>
  <c r="E4" i="5"/>
  <c r="E5" i="5"/>
  <c r="E6" i="5"/>
  <c r="E7" i="5"/>
  <c r="E8" i="5"/>
  <c r="E9" i="5"/>
  <c r="E10" i="5"/>
  <c r="E11" i="5"/>
  <c r="E12" i="5"/>
  <c r="E13" i="5"/>
  <c r="E14" i="5"/>
  <c r="E15" i="5"/>
  <c r="E33" i="5" s="1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D31" i="5"/>
  <c r="D32" i="5" s="1"/>
  <c r="C31" i="5"/>
  <c r="C32" i="5" s="1"/>
  <c r="E31" i="5" l="1"/>
  <c r="E32" i="5" s="1"/>
  <c r="AV31" i="2"/>
  <c r="B11" i="4" l="1"/>
  <c r="H11" i="4" s="1"/>
  <c r="J11" i="4" s="1"/>
  <c r="D11" i="4"/>
  <c r="D12" i="4" s="1"/>
  <c r="G11" i="4"/>
  <c r="I11" i="4"/>
  <c r="E10" i="4"/>
  <c r="H10" i="4" s="1"/>
  <c r="F12" i="4"/>
  <c r="I12" i="4"/>
  <c r="J8" i="4"/>
  <c r="J7" i="4"/>
  <c r="J6" i="4"/>
  <c r="G8" i="4"/>
  <c r="G7" i="4"/>
  <c r="G6" i="4"/>
  <c r="D7" i="4"/>
  <c r="D8" i="4"/>
  <c r="D9" i="4"/>
  <c r="D10" i="4"/>
  <c r="D6" i="4"/>
  <c r="H7" i="4"/>
  <c r="I7" i="4"/>
  <c r="H8" i="4"/>
  <c r="I8" i="4"/>
  <c r="I9" i="4"/>
  <c r="I10" i="4"/>
  <c r="C12" i="4"/>
  <c r="B10" i="4"/>
  <c r="B9" i="4"/>
  <c r="B12" i="4" s="1"/>
  <c r="I6" i="4"/>
  <c r="H6" i="4"/>
  <c r="AU29" i="2"/>
  <c r="AU9" i="2"/>
  <c r="AU19" i="2"/>
  <c r="AU25" i="2"/>
  <c r="AU38" i="2"/>
  <c r="AU49" i="2"/>
  <c r="AU56" i="2"/>
  <c r="AU65" i="2"/>
  <c r="AU67" i="2"/>
  <c r="AV70" i="2"/>
  <c r="AV68" i="2"/>
  <c r="AV61" i="2"/>
  <c r="AV45" i="2"/>
  <c r="AV3" i="2"/>
  <c r="J10" i="4" l="1"/>
  <c r="G10" i="4"/>
  <c r="E9" i="4"/>
  <c r="E12" i="4"/>
  <c r="AU60" i="2"/>
  <c r="AU69" i="2"/>
  <c r="C6" i="3"/>
  <c r="D6" i="3" s="1"/>
  <c r="C8" i="3"/>
  <c r="D4" i="3"/>
  <c r="D5" i="3"/>
  <c r="D7" i="3"/>
  <c r="D3" i="3"/>
  <c r="G12" i="4" l="1"/>
  <c r="H9" i="4"/>
  <c r="G9" i="4"/>
  <c r="B8" i="3"/>
  <c r="D8" i="3"/>
  <c r="J9" i="4" l="1"/>
  <c r="J12" i="4" s="1"/>
  <c r="H12" i="4"/>
  <c r="AT46" i="2"/>
  <c r="AV46" i="2" s="1"/>
  <c r="AR68" i="2"/>
  <c r="AS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R66" i="2"/>
  <c r="AT66" i="2" s="1"/>
  <c r="AV66" i="2" s="1"/>
  <c r="AV67" i="2" s="1"/>
  <c r="AS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R64" i="2"/>
  <c r="AT64" i="2" s="1"/>
  <c r="AR63" i="2"/>
  <c r="AT63" i="2" s="1"/>
  <c r="AV63" i="2" s="1"/>
  <c r="AR62" i="2"/>
  <c r="AT62" i="2" s="1"/>
  <c r="AV62" i="2" s="1"/>
  <c r="AR61" i="2"/>
  <c r="AS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R59" i="2"/>
  <c r="AT59" i="2" s="1"/>
  <c r="AV59" i="2" s="1"/>
  <c r="AR58" i="2"/>
  <c r="AT58" i="2" s="1"/>
  <c r="AV58" i="2" s="1"/>
  <c r="AR57" i="2"/>
  <c r="AT57" i="2" s="1"/>
  <c r="AV57" i="2" s="1"/>
  <c r="AS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R55" i="2"/>
  <c r="AT55" i="2" s="1"/>
  <c r="AV55" i="2" s="1"/>
  <c r="AR54" i="2"/>
  <c r="AT54" i="2" s="1"/>
  <c r="AV54" i="2" s="1"/>
  <c r="AR53" i="2"/>
  <c r="AT53" i="2" s="1"/>
  <c r="AV53" i="2" s="1"/>
  <c r="AR52" i="2"/>
  <c r="AT52" i="2" s="1"/>
  <c r="AV52" i="2" s="1"/>
  <c r="AR51" i="2"/>
  <c r="AT51" i="2" s="1"/>
  <c r="AV51" i="2" s="1"/>
  <c r="AR50" i="2"/>
  <c r="AS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R48" i="2"/>
  <c r="AT48" i="2" s="1"/>
  <c r="AV48" i="2" s="1"/>
  <c r="AR47" i="2"/>
  <c r="AT47" i="2" s="1"/>
  <c r="AV47" i="2" s="1"/>
  <c r="AR46" i="2"/>
  <c r="AR45" i="2"/>
  <c r="AR44" i="2"/>
  <c r="AT44" i="2" s="1"/>
  <c r="AV44" i="2" s="1"/>
  <c r="AR43" i="2"/>
  <c r="AT43" i="2" s="1"/>
  <c r="AV43" i="2" s="1"/>
  <c r="AR42" i="2"/>
  <c r="AT42" i="2" s="1"/>
  <c r="AV42" i="2" s="1"/>
  <c r="AR41" i="2"/>
  <c r="AT41" i="2" s="1"/>
  <c r="AV41" i="2" s="1"/>
  <c r="AR40" i="2"/>
  <c r="AT40" i="2" s="1"/>
  <c r="AV40" i="2" s="1"/>
  <c r="AR39" i="2"/>
  <c r="AT39" i="2" s="1"/>
  <c r="AV39" i="2" s="1"/>
  <c r="AS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R37" i="2"/>
  <c r="AT37" i="2" s="1"/>
  <c r="AV37" i="2" s="1"/>
  <c r="AR36" i="2"/>
  <c r="AT36" i="2" s="1"/>
  <c r="AV36" i="2" s="1"/>
  <c r="AR35" i="2"/>
  <c r="AT35" i="2" s="1"/>
  <c r="AV35" i="2" s="1"/>
  <c r="AR34" i="2"/>
  <c r="AT34" i="2" s="1"/>
  <c r="AV34" i="2" s="1"/>
  <c r="AR33" i="2"/>
  <c r="AT33" i="2" s="1"/>
  <c r="AV33" i="2" s="1"/>
  <c r="AR32" i="2"/>
  <c r="AT32" i="2" s="1"/>
  <c r="AV32" i="2" s="1"/>
  <c r="W31" i="2"/>
  <c r="W38" i="2" s="1"/>
  <c r="AR30" i="2"/>
  <c r="AT30" i="2" s="1"/>
  <c r="AV30" i="2" s="1"/>
  <c r="AS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R28" i="2"/>
  <c r="AT28" i="2" s="1"/>
  <c r="AR27" i="2"/>
  <c r="AT27" i="2" s="1"/>
  <c r="AV27" i="2" s="1"/>
  <c r="AR26" i="2"/>
  <c r="AT26" i="2" s="1"/>
  <c r="AV26" i="2" s="1"/>
  <c r="AS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W25" i="2"/>
  <c r="V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R24" i="2"/>
  <c r="AT24" i="2" s="1"/>
  <c r="AV24" i="2" s="1"/>
  <c r="AR23" i="2"/>
  <c r="AT23" i="2" s="1"/>
  <c r="AV23" i="2" s="1"/>
  <c r="AR22" i="2"/>
  <c r="AT22" i="2" s="1"/>
  <c r="AV22" i="2" s="1"/>
  <c r="U21" i="2"/>
  <c r="B21" i="2"/>
  <c r="B25" i="2" s="1"/>
  <c r="X20" i="2"/>
  <c r="X25" i="2" s="1"/>
  <c r="U20" i="2"/>
  <c r="AS19" i="2"/>
  <c r="AQ19" i="2"/>
  <c r="AP19" i="2"/>
  <c r="AO19" i="2"/>
  <c r="AN19" i="2"/>
  <c r="AM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R18" i="2"/>
  <c r="AT18" i="2" s="1"/>
  <c r="AV18" i="2" s="1"/>
  <c r="AR17" i="2"/>
  <c r="AT17" i="2" s="1"/>
  <c r="AV17" i="2" s="1"/>
  <c r="AR16" i="2"/>
  <c r="AT16" i="2" s="1"/>
  <c r="AV16" i="2" s="1"/>
  <c r="AL15" i="2"/>
  <c r="AL19" i="2" s="1"/>
  <c r="AR14" i="2"/>
  <c r="AT14" i="2" s="1"/>
  <c r="AV14" i="2" s="1"/>
  <c r="AR13" i="2"/>
  <c r="AT13" i="2" s="1"/>
  <c r="AV13" i="2" s="1"/>
  <c r="AR12" i="2"/>
  <c r="AT12" i="2" s="1"/>
  <c r="AR11" i="2"/>
  <c r="AT11" i="2" s="1"/>
  <c r="AV11" i="2" s="1"/>
  <c r="AR10" i="2"/>
  <c r="AT10" i="2" s="1"/>
  <c r="AV10" i="2" s="1"/>
  <c r="AS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R8" i="2"/>
  <c r="AT8" i="2" s="1"/>
  <c r="AV8" i="2" s="1"/>
  <c r="AR7" i="2"/>
  <c r="AT7" i="2" s="1"/>
  <c r="AV7" i="2" s="1"/>
  <c r="AR6" i="2"/>
  <c r="AT6" i="2" s="1"/>
  <c r="AV6" i="2" s="1"/>
  <c r="AR5" i="2"/>
  <c r="AT5" i="2" s="1"/>
  <c r="AV5" i="2" s="1"/>
  <c r="AR4" i="2"/>
  <c r="AT4" i="2" s="1"/>
  <c r="AV4" i="2" s="1"/>
  <c r="B3" i="2"/>
  <c r="B9" i="2" s="1"/>
  <c r="U25" i="2" l="1"/>
  <c r="AT29" i="2"/>
  <c r="AV28" i="2"/>
  <c r="AV29" i="2" s="1"/>
  <c r="AT65" i="2"/>
  <c r="AV64" i="2"/>
  <c r="AV65" i="2" s="1"/>
  <c r="AV12" i="2"/>
  <c r="AR56" i="2"/>
  <c r="AR31" i="2"/>
  <c r="AR38" i="2" s="1"/>
  <c r="AT50" i="2"/>
  <c r="AT49" i="2"/>
  <c r="AV49" i="2"/>
  <c r="AT38" i="2"/>
  <c r="AT9" i="2"/>
  <c r="AV38" i="2"/>
  <c r="AV9" i="2"/>
  <c r="AR60" i="2"/>
  <c r="C69" i="2"/>
  <c r="G69" i="2"/>
  <c r="K69" i="2"/>
  <c r="O69" i="2"/>
  <c r="S69" i="2"/>
  <c r="AA69" i="2"/>
  <c r="AE69" i="2"/>
  <c r="AI69" i="2"/>
  <c r="AM69" i="2"/>
  <c r="AQ69" i="2"/>
  <c r="AR29" i="2"/>
  <c r="AR65" i="2"/>
  <c r="D69" i="2"/>
  <c r="H69" i="2"/>
  <c r="L69" i="2"/>
  <c r="P69" i="2"/>
  <c r="T69" i="2"/>
  <c r="X69" i="2"/>
  <c r="AB69" i="2"/>
  <c r="AF69" i="2"/>
  <c r="AJ69" i="2"/>
  <c r="AN69" i="2"/>
  <c r="AR67" i="2"/>
  <c r="E69" i="2"/>
  <c r="I69" i="2"/>
  <c r="M69" i="2"/>
  <c r="Q69" i="2"/>
  <c r="U69" i="2"/>
  <c r="Y69" i="2"/>
  <c r="AC69" i="2"/>
  <c r="AG69" i="2"/>
  <c r="AK69" i="2"/>
  <c r="AO69" i="2"/>
  <c r="AS69" i="2"/>
  <c r="AR49" i="2"/>
  <c r="F69" i="2"/>
  <c r="J69" i="2"/>
  <c r="N69" i="2"/>
  <c r="R69" i="2"/>
  <c r="V69" i="2"/>
  <c r="Z69" i="2"/>
  <c r="AD69" i="2"/>
  <c r="AH69" i="2"/>
  <c r="AP69" i="2"/>
  <c r="B69" i="2"/>
  <c r="AL69" i="2"/>
  <c r="AR19" i="2"/>
  <c r="W69" i="2"/>
  <c r="AR3" i="2"/>
  <c r="AR15" i="2"/>
  <c r="AT15" i="2" s="1"/>
  <c r="AV15" i="2" s="1"/>
  <c r="AV19" i="2" s="1"/>
  <c r="AR20" i="2"/>
  <c r="AT20" i="2" s="1"/>
  <c r="AR21" i="2"/>
  <c r="AT21" i="2" s="1"/>
  <c r="AV21" i="2" s="1"/>
  <c r="AT61" i="1"/>
  <c r="AT56" i="1"/>
  <c r="AT51" i="1"/>
  <c r="AT47" i="1"/>
  <c r="AT43" i="1"/>
  <c r="AT38" i="1"/>
  <c r="AT34" i="1"/>
  <c r="AT28" i="1"/>
  <c r="AT15" i="1"/>
  <c r="AT10" i="1"/>
  <c r="AR72" i="1"/>
  <c r="AR70" i="1"/>
  <c r="AT70" i="1" s="1"/>
  <c r="AR68" i="1"/>
  <c r="AT68" i="1" s="1"/>
  <c r="AR67" i="1"/>
  <c r="AT67" i="1" s="1"/>
  <c r="AR66" i="1"/>
  <c r="AR69" i="1" s="1"/>
  <c r="AR65" i="1"/>
  <c r="AT65" i="1" s="1"/>
  <c r="AR63" i="1"/>
  <c r="AT63" i="1" s="1"/>
  <c r="AR62" i="1"/>
  <c r="AT62" i="1" s="1"/>
  <c r="AR61" i="1"/>
  <c r="AR59" i="1"/>
  <c r="AT59" i="1" s="1"/>
  <c r="AR58" i="1"/>
  <c r="AT58" i="1" s="1"/>
  <c r="AR57" i="1"/>
  <c r="AR60" i="1" s="1"/>
  <c r="AR56" i="1"/>
  <c r="AR55" i="1"/>
  <c r="AT55" i="1" s="1"/>
  <c r="AR54" i="1"/>
  <c r="AT54" i="1" s="1"/>
  <c r="AR52" i="1"/>
  <c r="AT52" i="1" s="1"/>
  <c r="AR51" i="1"/>
  <c r="AR50" i="1"/>
  <c r="AT50" i="1" s="1"/>
  <c r="AR49" i="1"/>
  <c r="AT49" i="1" s="1"/>
  <c r="AR48" i="1"/>
  <c r="AT48" i="1" s="1"/>
  <c r="AR47" i="1"/>
  <c r="AR46" i="1"/>
  <c r="AT46" i="1" s="1"/>
  <c r="AR45" i="1"/>
  <c r="AT45" i="1" s="1"/>
  <c r="AR44" i="1"/>
  <c r="AR53" i="1" s="1"/>
  <c r="AR43" i="1"/>
  <c r="AR41" i="1"/>
  <c r="AT41" i="1" s="1"/>
  <c r="AR40" i="1"/>
  <c r="AT40" i="1" s="1"/>
  <c r="AR39" i="1"/>
  <c r="AT39" i="1" s="1"/>
  <c r="AR38" i="1"/>
  <c r="AR37" i="1"/>
  <c r="AT37" i="1" s="1"/>
  <c r="AR36" i="1"/>
  <c r="AR34" i="1"/>
  <c r="AR32" i="1"/>
  <c r="AT32" i="1" s="1"/>
  <c r="AR31" i="1"/>
  <c r="AT31" i="1" s="1"/>
  <c r="AR30" i="1"/>
  <c r="AR33" i="1" s="1"/>
  <c r="AR28" i="1"/>
  <c r="AR27" i="1"/>
  <c r="AR26" i="1"/>
  <c r="AT26" i="1" s="1"/>
  <c r="AR22" i="1"/>
  <c r="AT22" i="1" s="1"/>
  <c r="AR21" i="1"/>
  <c r="AT21" i="1" s="1"/>
  <c r="AR20" i="1"/>
  <c r="AT20" i="1" s="1"/>
  <c r="AR18" i="1"/>
  <c r="AT18" i="1" s="1"/>
  <c r="AR17" i="1"/>
  <c r="AT17" i="1" s="1"/>
  <c r="AR16" i="1"/>
  <c r="AT16" i="1" s="1"/>
  <c r="AR15" i="1"/>
  <c r="AR14" i="1"/>
  <c r="AR8" i="1"/>
  <c r="AR9" i="1"/>
  <c r="AT9" i="1" s="1"/>
  <c r="AR10" i="1"/>
  <c r="AR11" i="1"/>
  <c r="AT11" i="1" s="1"/>
  <c r="AR12" i="1"/>
  <c r="AT12" i="1" s="1"/>
  <c r="AR71" i="1"/>
  <c r="AT66" i="1" l="1"/>
  <c r="AT30" i="1"/>
  <c r="AT44" i="1"/>
  <c r="AT57" i="1"/>
  <c r="AT25" i="2"/>
  <c r="AV20" i="2"/>
  <c r="AV25" i="2" s="1"/>
  <c r="AU71" i="2"/>
  <c r="AT8" i="1"/>
  <c r="AT36" i="1"/>
  <c r="AV36" i="1" s="1"/>
  <c r="AT14" i="1"/>
  <c r="AV14" i="1" s="1"/>
  <c r="AT27" i="1"/>
  <c r="AV50" i="2"/>
  <c r="AV56" i="2" s="1"/>
  <c r="AT56" i="2"/>
  <c r="AT60" i="2" s="1"/>
  <c r="AT19" i="2"/>
  <c r="AV60" i="2"/>
  <c r="AR25" i="2"/>
  <c r="AR9" i="2"/>
  <c r="B25" i="1"/>
  <c r="AR25" i="1" s="1"/>
  <c r="AT25" i="1" s="1"/>
  <c r="U25" i="1"/>
  <c r="X24" i="1"/>
  <c r="U24" i="1"/>
  <c r="AR24" i="1" s="1"/>
  <c r="AT24" i="1" s="1"/>
  <c r="AV8" i="1"/>
  <c r="AV9" i="1"/>
  <c r="AV10" i="1"/>
  <c r="AV11" i="1"/>
  <c r="AV12" i="1"/>
  <c r="AV15" i="1"/>
  <c r="AV16" i="1"/>
  <c r="AV17" i="1"/>
  <c r="AV18" i="1"/>
  <c r="AV20" i="1"/>
  <c r="AV21" i="1"/>
  <c r="AV22" i="1"/>
  <c r="AV27" i="1"/>
  <c r="AV28" i="1"/>
  <c r="AV31" i="1"/>
  <c r="AV32" i="1"/>
  <c r="AV34" i="1"/>
  <c r="AV37" i="1"/>
  <c r="AV38" i="1"/>
  <c r="AV39" i="1"/>
  <c r="AV40" i="1"/>
  <c r="AV41" i="1"/>
  <c r="AV43" i="1"/>
  <c r="AV44" i="1"/>
  <c r="AV45" i="1"/>
  <c r="AV46" i="1"/>
  <c r="AV48" i="1"/>
  <c r="AV49" i="1"/>
  <c r="AV50" i="1"/>
  <c r="AV51" i="1"/>
  <c r="AV52" i="1"/>
  <c r="AV54" i="1"/>
  <c r="AV55" i="1"/>
  <c r="AV56" i="1"/>
  <c r="AV58" i="1"/>
  <c r="AV59" i="1"/>
  <c r="AV61" i="1"/>
  <c r="AV62" i="1"/>
  <c r="AV63" i="1"/>
  <c r="AV65" i="1"/>
  <c r="AV66" i="1"/>
  <c r="AV67" i="1"/>
  <c r="AV68" i="1"/>
  <c r="AV70" i="1"/>
  <c r="AV72" i="1"/>
  <c r="AV74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S71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S69" i="1"/>
  <c r="AT69" i="1"/>
  <c r="AV69" i="1" s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S64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S60" i="1"/>
  <c r="AV57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S53" i="1"/>
  <c r="AV47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S4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S33" i="1"/>
  <c r="AT33" i="1"/>
  <c r="AV33" i="1" s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S29" i="1"/>
  <c r="AV26" i="1"/>
  <c r="AV24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M23" i="1"/>
  <c r="AN23" i="1"/>
  <c r="AO23" i="1"/>
  <c r="AP23" i="1"/>
  <c r="AQ23" i="1"/>
  <c r="AS2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S13" i="1"/>
  <c r="AT69" i="2" l="1"/>
  <c r="AV69" i="2" s="1"/>
  <c r="AV71" i="2" s="1"/>
  <c r="AT71" i="2"/>
  <c r="AQ73" i="1"/>
  <c r="AM73" i="1"/>
  <c r="AI73" i="1"/>
  <c r="AE73" i="1"/>
  <c r="AA73" i="1"/>
  <c r="S73" i="1"/>
  <c r="O73" i="1"/>
  <c r="K73" i="1"/>
  <c r="G73" i="1"/>
  <c r="C73" i="1"/>
  <c r="AP73" i="1"/>
  <c r="AH73" i="1"/>
  <c r="AD73" i="1"/>
  <c r="Z73" i="1"/>
  <c r="V73" i="1"/>
  <c r="R73" i="1"/>
  <c r="N73" i="1"/>
  <c r="J73" i="1"/>
  <c r="F73" i="1"/>
  <c r="AR64" i="1"/>
  <c r="AO73" i="1"/>
  <c r="AK73" i="1"/>
  <c r="AG73" i="1"/>
  <c r="AC73" i="1"/>
  <c r="Y73" i="1"/>
  <c r="Q73" i="1"/>
  <c r="M73" i="1"/>
  <c r="I73" i="1"/>
  <c r="E73" i="1"/>
  <c r="AS73" i="1"/>
  <c r="AN73" i="1"/>
  <c r="AJ73" i="1"/>
  <c r="AF73" i="1"/>
  <c r="AB73" i="1"/>
  <c r="X73" i="1"/>
  <c r="T73" i="1"/>
  <c r="P73" i="1"/>
  <c r="L73" i="1"/>
  <c r="H73" i="1"/>
  <c r="D73" i="1"/>
  <c r="U29" i="1"/>
  <c r="U73" i="1" s="1"/>
  <c r="AR29" i="1"/>
  <c r="AR69" i="2"/>
  <c r="AV30" i="1"/>
  <c r="AV25" i="1"/>
  <c r="B7" i="1"/>
  <c r="AL19" i="1"/>
  <c r="W35" i="1"/>
  <c r="AT64" i="1"/>
  <c r="AV64" i="1" s="1"/>
  <c r="AT71" i="1"/>
  <c r="AV71" i="1" s="1"/>
  <c r="AR7" i="1" l="1"/>
  <c r="B13" i="1"/>
  <c r="B73" i="1" s="1"/>
  <c r="AR35" i="1"/>
  <c r="W42" i="1"/>
  <c r="W73" i="1" s="1"/>
  <c r="AR19" i="1"/>
  <c r="AL23" i="1"/>
  <c r="AL73" i="1" s="1"/>
  <c r="AT29" i="1"/>
  <c r="AV29" i="1"/>
  <c r="AT53" i="1"/>
  <c r="AV53" i="1" s="1"/>
  <c r="AT60" i="1"/>
  <c r="AV60" i="1" s="1"/>
  <c r="AT35" i="1" l="1"/>
  <c r="AR42" i="1"/>
  <c r="AT19" i="1"/>
  <c r="AR23" i="1"/>
  <c r="AT7" i="1"/>
  <c r="AR13" i="1"/>
  <c r="AV19" i="1" l="1"/>
  <c r="AT23" i="1"/>
  <c r="AV23" i="1" s="1"/>
  <c r="AR73" i="1"/>
  <c r="AV7" i="1"/>
  <c r="AT13" i="1"/>
  <c r="AV13" i="1" s="1"/>
  <c r="AV35" i="1"/>
  <c r="AT42" i="1"/>
  <c r="AV42" i="1" l="1"/>
  <c r="AT73" i="1"/>
  <c r="AV73" i="1" l="1"/>
  <c r="AT75" i="1"/>
  <c r="AV75" i="1" l="1"/>
  <c r="AT77" i="1"/>
</calcChain>
</file>

<file path=xl/sharedStrings.xml><?xml version="1.0" encoding="utf-8"?>
<sst xmlns="http://schemas.openxmlformats.org/spreadsheetml/2006/main" count="290" uniqueCount="240">
  <si>
    <t>Հողի, գույքի օտարում</t>
  </si>
  <si>
    <t>ÀÝ¹³Ù»ÝÁ</t>
  </si>
  <si>
    <t>ì³ñÏÇ Ù³ñáõÙ</t>
  </si>
  <si>
    <t>ÀÝ¹ ÑÇÙÝ. µ³ÅÇÝ. ã¹. å³Ñ. ýáÝ¹</t>
  </si>
  <si>
    <t>ä³Ñáõëï³ÛÇÝ ýáÝ¹</t>
  </si>
  <si>
    <t>ÀÝ¹³Ù»ÝÁ ëáóÇ³É³Ï³Ý å³ßå.</t>
  </si>
  <si>
    <t>êáó.å³ßïå. (³ÛÉ ¹³ë. ãå³ï.)</t>
  </si>
  <si>
    <t>êáóÇ³É³Ï³Ý Ñ³ïáõÏ ³ñïáÝ.</t>
  </si>
  <si>
    <t>ÀÝï³ÝÇùÇ ³Ý¹³ÙÝ»ñ ¨ ½³í³Ï</t>
  </si>
  <si>
    <t>Ð³ñ³½³ïÇÝ Ïáñóñ³Í ³ÝÓÇù</t>
  </si>
  <si>
    <t>ÀÝ¹³Ù»ÝÁ ÏñÃáõÃÛáõÝ</t>
  </si>
  <si>
    <t>ÎñÃ.áÉáñ. Ñ»ï. ¨ Ý³Ë. Í³Ëë»ñ.</t>
  </si>
  <si>
    <t>ÎñÃáõÃ. ïñ³Ù³¹ñíáÕ ûÅ. Í³é</t>
  </si>
  <si>
    <t>Ü³Ë³¹å. ÏñÃ. ÙÇÏñáÍñ. Ý»ñ¹ñ.</t>
  </si>
  <si>
    <t>ÀÝ¹.³ñï³¹åñáó. ¹³ëïÇ³ñ³Ï.</t>
  </si>
  <si>
    <t>Աքորու երաժշտական</t>
  </si>
  <si>
    <t>ÀÙµß³Ù³ñïÇ ¹åñáó</t>
  </si>
  <si>
    <t>Ø³ñ½³¹åñáó</t>
  </si>
  <si>
    <t>¶»Õ³ñí»ëïÇ ¹åñáó</t>
  </si>
  <si>
    <t>²ñí»ëïÇ ¹åñáó</t>
  </si>
  <si>
    <t>ºñ³Åßï³Ï³Ý ¹åñáó</t>
  </si>
  <si>
    <t>ÀÝ¹. Ý³Ë³¹åñáó. ÏñÃáõÃÛáõÝ</t>
  </si>
  <si>
    <t>Հաղպատ մանկապարտեզ</t>
  </si>
  <si>
    <t>Աքորու մանկապարտեզ</t>
  </si>
  <si>
    <t>ÂÇí 7 Ý³Ë³¹åñáó.ÑÇÙÝ³ñÏ</t>
  </si>
  <si>
    <t>ÂÇí 6 Ý³Ë³¹åñáó. ÑÇÙÝ³ñÏ</t>
  </si>
  <si>
    <t>ÂÇí 5 Ý³Ë³¹åñáó. ÑÇÙÝ³ñÏ</t>
  </si>
  <si>
    <t>ÂÇí 4 Ý³Ë³¹åñáó. ÑÇÙÝ³ñÏ</t>
  </si>
  <si>
    <t>ÂÇí 3 Ý³Ë³¹åñáó. ÑÇÙÝ³ñÏ</t>
  </si>
  <si>
    <t>ÂÇí 2 Ý³Ë³¹åñáó. ÑÇÙÝ³ñÏ</t>
  </si>
  <si>
    <t>ÂÇí 1Ý³Ë³¹åñáó. ÑÇÙÝ³ñÏ</t>
  </si>
  <si>
    <t>²éáÕç³å³ÑáõÃÛáõÝ</t>
  </si>
  <si>
    <t>ÀÝ¹. Ñ³Ý·Çëï, Ùß³ÏáõÛÃ ¨ ÏñáÝ</t>
  </si>
  <si>
    <t>Øß³ÏáõÛÃÇ ³ÛÉ ¹³ë»ñÇÝ ãå³ïÏ.</t>
  </si>
  <si>
    <t>Øß³ÏáõÛÃÇ ·Íáí Ñ»ï³½. ³ßË</t>
  </si>
  <si>
    <t>Ðñ³ï³ñ³Ïã. ËÙµ³·ñáõÃ.</t>
  </si>
  <si>
    <t>Ð»éáõëï³Ñ³Õáñ¹áõÙÝ»ñ</t>
  </si>
  <si>
    <t>²ÛÉ Ùß³Ï Ï³½Ù³Ï»ñå /Ø³ë. ÙÇç</t>
  </si>
  <si>
    <t>Մշակույթ Աքորի</t>
  </si>
  <si>
    <t>Øß³ÏáõÛÃÇ Ï»ÝïñáÝ</t>
  </si>
  <si>
    <t>c</t>
  </si>
  <si>
    <t>Â³Ý·³ñ³Ý</t>
  </si>
  <si>
    <t>ÀÝ¹. µÝ³Ï. ßÇÝ³ñ³ñ. ÏáÙ. Í³é</t>
  </si>
  <si>
    <t>´Ý. ßÇÝ. ¨ ³ÛÉ ÏáÙ.Í.Ñ»ï³½. ³ßË</t>
  </si>
  <si>
    <t>´Ý³Ï ßÇÝ. ¨ ³ÛÉ ÏáÙáõÝ³É Í³é.</t>
  </si>
  <si>
    <t>öáÕáó. Éáõë³íáñáõÃÛáõÝ</t>
  </si>
  <si>
    <t>ÀÝ¹. ßñç³Ï³ ÙÇç.  å³ßïå³Ý</t>
  </si>
  <si>
    <t>Þñç ÙÇç.å³ß.³ÛÉ Í³Ëë/ ´Ý³å.</t>
  </si>
  <si>
    <t>Þñç ÙÇç Ñ»ï³½. Í³Ëë</t>
  </si>
  <si>
    <t>´ÝáõÃÛ³Ý å³ßïå. / Î³Ý³ã.</t>
  </si>
  <si>
    <t>ê³ÝÇï³ñ³Ï³Ý Ù³ùñáõÙ</t>
  </si>
  <si>
    <t>²Õµ³Ñ³ÝáõÃÛáõÝ</t>
  </si>
  <si>
    <t>ÀÝ¹ ïÝï»ë³Ï³Ý Ñ³ñ³µ»ñ.</t>
  </si>
  <si>
    <t>¼µáë³ßñçáõÃÛáõÝ</t>
  </si>
  <si>
    <t>îñ³Ýëå. Ñ»ï³½. ¨ Ý³Ë ³ßË.</t>
  </si>
  <si>
    <t>îñ³Ýëååáñï /×³Ý. ïÝï»ë.</t>
  </si>
  <si>
    <t>îñ³Ýëååáñï /×³Ý. ïÝï»ë.ÏáÙ</t>
  </si>
  <si>
    <t xml:space="preserve">¶ÛáõÕ³ïÝï. </t>
  </si>
  <si>
    <t>ÀÝ¹ Ñ³ë³ñ³Ï³Ï³Ý Ï³ñ·</t>
  </si>
  <si>
    <t>ä»ï³Ï³Ý å³Ñå³ÝáõÃÛáõÝ</t>
  </si>
  <si>
    <t>ÀÝ¹ å³ßïå³ÝáõÃÛáõÝ</t>
  </si>
  <si>
    <t>ø³Õ³ù. å³ßï. /Èáéáõ ²Æ ÑÇÙÝ.</t>
  </si>
  <si>
    <t>ÀÝ¹³Ù»ÝÁ ÁÝ¹. µÝ Ñ³Ý. Í³é.</t>
  </si>
  <si>
    <t>ä»ï³Ï.å³ñïùÇ ·Íáí ·áñÍ³éÝ.</t>
  </si>
  <si>
    <t>ÀÝ¹Ñ. µÝ.Ñ³Ýñ. Ñ»ï³½. ³ßË.</t>
  </si>
  <si>
    <t>ÀÝ¹Ñ. µÝ.Ñ³Ýñ. Í³é³ÛáõÃ.</t>
  </si>
  <si>
    <t>ÀÝ¹Ñ³Ýáõñ µÝ. ³ÛÉ Í³é³ÛáõÃ.</t>
  </si>
  <si>
    <t>ÀÝ¹Ñ³Ýáõñ µÝ. ³ÛÉ Í³é. /øÎ²¶</t>
  </si>
  <si>
    <t>ø³Õ³ù³å»ï³ñ³Ý</t>
  </si>
  <si>
    <t>Ðá¹í³ÍÝ»ñ</t>
  </si>
  <si>
    <t>³éáÕç³å³Ñ³Ý  ¨ É³µ. ÝÛáõÃ»ñ</t>
  </si>
  <si>
    <t>êï³óí³Í í³ñÏÇ Ù³ñáõÙ</t>
  </si>
  <si>
    <t>Ü³Ë³·Í³-Ñ»ï³½áï. Í³Ëë</t>
  </si>
  <si>
    <t>²×»óíáÕ ³ÏïÇíÝ»ñ</t>
  </si>
  <si>
    <t>ì³ñã³Ï³Ý ë³ñù³íáñ.</t>
  </si>
  <si>
    <t>îñ³Ýåáñï³ÛÇÝ  ë³ñù³íáñáõÙÝ»ñ</t>
  </si>
  <si>
    <t>Þ»Ýù ¨ ßÇÝ. Ï³åÇ-ï³É í»ñ³Ýá-ñá·.</t>
  </si>
  <si>
    <t>Þ»Ýù ¨ ßÇÝ. Ï³éáõ-óáõÙ</t>
  </si>
  <si>
    <t>ä³-Ñáõï³-ÛÇÝ ÙÇçáóÝ»ñ</t>
  </si>
  <si>
    <t>ä»ï. Ñ³ï. ï³ñµ. Ù³Ï.  ïáõÛÅ</t>
  </si>
  <si>
    <t>Ð³ñ-Ï»ñ, å³ñï³¹Çñ í×³ñ-Ý»ñ</t>
  </si>
  <si>
    <t>²ÛÉ Ñ³ñÏ»ñ</t>
  </si>
  <si>
    <t>ÜíÇñ ³ÛÉ ß³Ñ. ãÑ»ï³å.Ï³½Ù</t>
  </si>
  <si>
    <t>²ÛÉ Ýå³ëÝ»ñ</t>
  </si>
  <si>
    <t>ÐáõÕ³ñÏ³-íáñáõ-ÃÛ³Ý Ýå³ëïÝ»ñ</t>
  </si>
  <si>
    <t>Ø³Ûñáõ-ÃÛ³Ý Ýå³ëï-Ý»ñ</t>
  </si>
  <si>
    <t>Այլ ընթացիկ դրամաշնորհներ</t>
  </si>
  <si>
    <t>ÀÝÃ. ¹ñ³Ù³ßÝ. Ñ³Ù. áã ³é. Ï³½Ù.</t>
  </si>
  <si>
    <t>Ü»ñ-ùÇÝ í³ñÏ ïáÏáë³í×³ñÝ»ñ</t>
  </si>
  <si>
    <t>Ð³ïáõÏ Ýå. ³ÛÉ ÝÛáõÃ»ñ</t>
  </si>
  <si>
    <t>Î»Ýó³Õ. ¨ Ñ³Ýñ. ëÝÝ¹Ç ÝÛáõÃ»ñ (ëÝÝ¹³ÙÃ»ñù)</t>
  </si>
  <si>
    <t>Î»Ýó. ¨ Ñ³Ýñ. ëÝÝ¹Ç ÝÛáõÃ»ñ (³åñ³Ýù)</t>
  </si>
  <si>
    <t>îñ³Ýëåáñï³ÛÇÝ ÝÛáõ-Ã»ñ</t>
  </si>
  <si>
    <t>¶ñ³-ë»ÝÛ³Ï³ÛÇÝ ÝÛáõ-Ã»ñ</t>
  </si>
  <si>
    <t>Ø»ù ¨ ë³ñù ÁÝÃ Ýáñá· ¨ å³Ñå.</t>
  </si>
  <si>
    <t>Þ»Ýù ¨ Ï³é.ÁÝ. Ýáñá·. ¨ å³Ñå.</t>
  </si>
  <si>
    <t>Ø³ëÝ³·Çï Í³é³-ÛáõÃÛáõÝÝ»ñ</t>
  </si>
  <si>
    <t>ÀÝ¹Ñ³Ýáõñ µÝáõÛ-ÃÇ ³ÛÉ Í³é</t>
  </si>
  <si>
    <t>Ü»ñÏ³Û³óáõóã³Ï³Ý Í³Ë-ë»ñ</t>
  </si>
  <si>
    <t>î»Õ»Ï³ïí³Ï³Ý Í³é³-ÛáõÃÛáõÝ</t>
  </si>
  <si>
    <t>Ð³Ù³Ï³ñ·-ã³ÛÇÝ Í³é³ÛáõÃÛáõÝ</t>
  </si>
  <si>
    <t>²ñï³ë³ÑÙ³-ÝÛ³Ý ·áñÍáõÕáõÙ</t>
  </si>
  <si>
    <t>Ü»ñ-ùÇÝ ·áñÍáõ-ÕáõÙ</t>
  </si>
  <si>
    <t>²ñï-³·»ñ³-ï»ëã å³Ñ-å³Ý.</t>
  </si>
  <si>
    <t>²ñï³·»ñ³ï»ëã³Ï³Ý Í³Ëë»ñ</t>
  </si>
  <si>
    <t>²å³Ñáí³·ñ³Ï³Ý Í³Ëë»ñ</t>
  </si>
  <si>
    <t>Î³åÇ Í³é³-ÛáõÃÛáõÝ-Ý»ñ</t>
  </si>
  <si>
    <t>ÎáÙáõÝ³É Í³é³ÛáõÃÛáõÝÝ»ñ</t>
  </si>
  <si>
    <t>¾Ý»ñ-·»ïÇÏ Í³é³ÛáõÃÛáõÝ-Ý»ñ</t>
  </si>
  <si>
    <t>¶áñÍ ¨ µ³ÝÏ Í³é. Í³Ë-ë»ñ</t>
  </si>
  <si>
    <t>ä³ñ-·¨³-ïñáõÙ</t>
  </si>
  <si>
    <t>²ßË³ï³-í³ñÓ</t>
  </si>
  <si>
    <t>ÐÇÙÝ³Ï³Ý ÙÇçáóÝ»ñ</t>
  </si>
  <si>
    <t>²ÛÉ Í³Ëë»ñ</t>
  </si>
  <si>
    <t xml:space="preserve">êáó û·ÝáõÃÛ³Ý Ýå³ëÝ»ñ </t>
  </si>
  <si>
    <t>¸ñ³Ù³ß å»ï Ñ³ï.</t>
  </si>
  <si>
    <t>Ü»ñù. ïáÏáë.</t>
  </si>
  <si>
    <t>ÜÛáõÃ»ñ</t>
  </si>
  <si>
    <t>ÀÝÃ. Ýáñá·áõÙ ¨ å³Ñå³ÝáõÙ</t>
  </si>
  <si>
    <t>Ø³ëÝ. Í³é.</t>
  </si>
  <si>
    <t>ä³ÛÙ³Ý³·ñ³ÛÇÝ ³ÛÉ Í³é. Ó»éùµ»ñáõÙ</t>
  </si>
  <si>
    <t>¶áñÍáõÕáõÙ-Ý»ñ</t>
  </si>
  <si>
    <t>Þ³ñáõÝ³Ï³Ï³Ý Í³Ëë»ñ</t>
  </si>
  <si>
    <t>²ßË³ï³ÝùÇ í³ñÓ³ïñáõÃ.</t>
  </si>
  <si>
    <t>ÀÝ¹³-Ù»ÝÁ . Í³Ëë»ñ</t>
  </si>
  <si>
    <t>Ðà²Î-Ý»ñÇ »Ï³-Ùáõï-Ý»ñ</t>
  </si>
  <si>
    <t>Ì³Ëë»ñ</t>
  </si>
  <si>
    <t>àã ýÇÝ³Ýë. ³ÏïÇí. ·Í. Í³Ëë»ñ</t>
  </si>
  <si>
    <t>êáóÇ³É³Ï³Ý Ýå³ëïÝ»ñ</t>
  </si>
  <si>
    <t>¸ñ³Ù³ßÝáñÑÝ»ñ</t>
  </si>
  <si>
    <t>îáÏáë.</t>
  </si>
  <si>
    <t>Ì³é³ÛáõÃÛáõÝÝ»ñÇ ¨ ³åñ³ÝùÝ»ñÇ Ó»éùµ»ñáõÙ</t>
  </si>
  <si>
    <t>²ßË³ï³í³ñÓ</t>
  </si>
  <si>
    <t>úµÛ»ÏïÝ»ñ</t>
  </si>
  <si>
    <t>²È²ìºð¸Æ  Ð²Ø²ÚÜøÆ  2018Â.  ´ÚàôՋԵ /Ü²Ê²¶ÆÌ/ í»ñçÝ³Ï³Ý</t>
  </si>
  <si>
    <t>2018թ</t>
  </si>
  <si>
    <t>2019թ</t>
  </si>
  <si>
    <t>Տարբերություն</t>
  </si>
  <si>
    <t>Անվանում</t>
  </si>
  <si>
    <t>Դոտացիա</t>
  </si>
  <si>
    <t>Սուբվենցիա (բնապահպանական)</t>
  </si>
  <si>
    <t>Ընդհամենը</t>
  </si>
  <si>
    <t>Սեփական եկամուտ</t>
  </si>
  <si>
    <t>Պատվիրակված լիազորություն (ՔԿԱԳ)</t>
  </si>
  <si>
    <t>Սուբվենցիա (երաժտականների համար)</t>
  </si>
  <si>
    <t>հազար դրամ</t>
  </si>
  <si>
    <t>2019 թվական՝
Սեփական եկամուտներ՝ 122574,7  հազար դրամ,
ծնողական վճար՝47396,5հազար դրամ</t>
  </si>
  <si>
    <t>2020թ</t>
  </si>
  <si>
    <t>Սեփական եկամուտներ</t>
  </si>
  <si>
    <t>Ծնողական վճարներ</t>
  </si>
  <si>
    <t>Ալավերդի համայնքի բյուջեի եկամուտներ</t>
  </si>
  <si>
    <t>Ընդամենը</t>
  </si>
  <si>
    <t>Վարչական մաս</t>
  </si>
  <si>
    <t>Ֆոնդային մաս</t>
  </si>
  <si>
    <t>ՔԿԱԳ</t>
  </si>
  <si>
    <t>Երաժշտական</t>
  </si>
  <si>
    <t>Բնապահպանական</t>
  </si>
  <si>
    <t>2019թ.</t>
  </si>
  <si>
    <t>2020թ.</t>
  </si>
  <si>
    <t>Թիվ 1 ՆՈՒՀ ՀՈԱԿ</t>
  </si>
  <si>
    <t>Թիվ 2 ՆՈՒՀ ՀՈԱԿ</t>
  </si>
  <si>
    <t>Թիվ 3 ՆՈՒՀ ՀՈԱԿ</t>
  </si>
  <si>
    <t>Թիվ 4 ՆՈՒՀ ՀՈԱԿ</t>
  </si>
  <si>
    <t>Թիվ 5 ՆՈՒՀ ՀՈԱԿ</t>
  </si>
  <si>
    <t>Թիվ 6 ՆՈՒՀ ՀՈԱԿ</t>
  </si>
  <si>
    <t>Թիվ 7 ՆՈՒՀ ՀՈԱԿ</t>
  </si>
  <si>
    <t>Ընդամենը նախադպրոցական կրթություն</t>
  </si>
  <si>
    <t>Երաժշտական դպրոց</t>
  </si>
  <si>
    <t>Արվեստի դպրոց</t>
  </si>
  <si>
    <t>Գեղարվեստի դպրոց</t>
  </si>
  <si>
    <t>Մարզադպրոց</t>
  </si>
  <si>
    <t>Ըմբշամարրտի դպրոց</t>
  </si>
  <si>
    <t>Աքորի բնակավայրի երաժշտական դպրոց</t>
  </si>
  <si>
    <t>Ընդամենը արտապրոցական կրթություն</t>
  </si>
  <si>
    <t>Ընդամենը կրթություն</t>
  </si>
  <si>
    <t>Հարազատներին կորցրած անձանց օգնություն</t>
  </si>
  <si>
    <t>Ընդամենը սոցիալական պաշտպանություն</t>
  </si>
  <si>
    <t>Պահուստային ֆոնդ</t>
  </si>
  <si>
    <t>Ընդամենը պահուստային ֆոնդ</t>
  </si>
  <si>
    <t>Վարկի մարում</t>
  </si>
  <si>
    <t>Ընդամենը հանգիստ, մշակույթ և կրոն</t>
  </si>
  <si>
    <t>Թանգարան</t>
  </si>
  <si>
    <t>Մշակույթի կենտրոն /Ալավերդի/</t>
  </si>
  <si>
    <t>Մշակույթի կենտրոն /Աքորի/</t>
  </si>
  <si>
    <t>Մշակութային միջոցառումների կազմակերպում</t>
  </si>
  <si>
    <t>Հեռուստահաղորդումներ</t>
  </si>
  <si>
    <t>Հրատարակչական խմբագրություն</t>
  </si>
  <si>
    <t>Մշակութային գծով հետազոտական աշխատանքներ</t>
  </si>
  <si>
    <r>
      <t xml:space="preserve">Մշակութային այլ դասերին չպատկանող
</t>
    </r>
    <r>
      <rPr>
        <sz val="8"/>
        <rFont val="Arial LatArm"/>
        <family val="2"/>
      </rPr>
      <t>/մշակութ. խմբերի և Մադան թաղամասի երեխաների տեղափոխման համար տրանսպորտային ծառայություն/</t>
    </r>
  </si>
  <si>
    <t>Փողոցային լուսավորություն</t>
  </si>
  <si>
    <t>Ընդամենը բնակարանային շինարար. և կոմունալ</t>
  </si>
  <si>
    <t>Աղբահանություն</t>
  </si>
  <si>
    <t>Սանիտարական մաքրում</t>
  </si>
  <si>
    <t>Շրջակա միջավայրի պաշտպանության /բնապահպանական/</t>
  </si>
  <si>
    <t>Ընդամենը շրջակա միջավայրի պաշտպանություն</t>
  </si>
  <si>
    <t>Բնակարանային շին. և այլ կոմունալ ծառ.</t>
  </si>
  <si>
    <t>Բնակարանային շին. և այլ կոմունալ ծառ.հետազոտ.</t>
  </si>
  <si>
    <t>Զբոսաշրջության գրասենյակ</t>
  </si>
  <si>
    <t>Տրանսպորտային /ճանապարհային տնտես. կոմունալ/</t>
  </si>
  <si>
    <t>Գյուղատնտեսություն /լիզինգ/</t>
  </si>
  <si>
    <t>Քաղաք. Պաշտպ. /ԱԻՆ/</t>
  </si>
  <si>
    <t>Պետական պարտքի գծով գործառնական</t>
  </si>
  <si>
    <r>
      <t xml:space="preserve">Համայնքապետարան </t>
    </r>
    <r>
      <rPr>
        <sz val="8"/>
        <rFont val="Arial LatArm"/>
        <family val="2"/>
      </rPr>
      <t>/աշխատավարձ, էներգիա, գրասենյակային, տնտեսական, ներկայացուցչական և այլն/</t>
    </r>
  </si>
  <si>
    <r>
      <t xml:space="preserve">Ընդհանուր բնույթի այլ ծառայություն
</t>
    </r>
    <r>
      <rPr>
        <sz val="8"/>
        <rFont val="Arial LatArm"/>
        <family val="2"/>
      </rPr>
      <t>/Վեկտոր պլյուս, ՀԿՏՀ և ՀԾ ծրագրերի սպասարկում/</t>
    </r>
  </si>
  <si>
    <r>
      <t xml:space="preserve">Ընդհանուր բնույթի հանրային  ծառայություն
</t>
    </r>
    <r>
      <rPr>
        <sz val="8"/>
        <rFont val="Arial LatArm"/>
        <family val="2"/>
      </rPr>
      <t>/Ակներ և Հաղպատ ջուր, չափագրում և գնահատում/</t>
    </r>
  </si>
  <si>
    <t>ÀÝ¹ամենը ընդ. բնույթի հանրային ծառայություններ</t>
  </si>
  <si>
    <t>ԱԼԱՎԵՐԴԻ ՀԱՄԱՅՆՔԻ 2020Թ. ԲՅՈՒՋԵ /նախագիծ/</t>
  </si>
  <si>
    <t>Ընդհանուր բնույթի հանրային հետազոտական աշխատանք</t>
  </si>
  <si>
    <t>Բնության պաշտպանություն /կանաչապատում/</t>
  </si>
  <si>
    <t>Տրանսպորտային /նախատեսված փոսալցման գումար/</t>
  </si>
  <si>
    <t>Նախագծային փաստաթղթերի կազմում /փոսալցման/</t>
  </si>
  <si>
    <t>Նախագծային փաստաթղթերի կազմում /բնապահպանական/</t>
  </si>
  <si>
    <r>
      <t>Ընտանիքի անդամենր և զավակներ</t>
    </r>
    <r>
      <rPr>
        <sz val="9"/>
        <rFont val="Arial LatArm"/>
        <family val="2"/>
      </rPr>
      <t xml:space="preserve"> /մայրերին միանվագ/</t>
    </r>
  </si>
  <si>
    <r>
      <t xml:space="preserve">Սոցիալական պաշտպանություն </t>
    </r>
    <r>
      <rPr>
        <sz val="9"/>
        <rFont val="Arial LatArm"/>
        <family val="2"/>
      </rPr>
      <t>(բարեգործական ճաշարան)</t>
    </r>
  </si>
  <si>
    <r>
      <t>Սոցիալական հատուկ արտոնություն</t>
    </r>
    <r>
      <rPr>
        <sz val="9"/>
        <rFont val="Arial LatArm"/>
        <family val="2"/>
      </rPr>
      <t xml:space="preserve"> /սոցօգնություն/</t>
    </r>
  </si>
  <si>
    <t>Համայնքապետարան</t>
  </si>
  <si>
    <t>Հ/Հ</t>
  </si>
  <si>
    <t>Անվանումը</t>
  </si>
  <si>
    <t>Ալավերդի համայնքի Կոմունալ տնտեսություն ՀՈԱԿ</t>
  </si>
  <si>
    <t>Տեղեկանք</t>
  </si>
  <si>
    <t>Թիվ 1 ՆՈՒՀ ՀՈԱԿ /աշխատավարձ/</t>
  </si>
  <si>
    <t>Թիվ 1 ՆՈՒՀ ՀՈԱԿ /սնունդ/</t>
  </si>
  <si>
    <t>Թիվ 2 ՆՈՒՀ ՀՈԱԿ /աշխատավարձ/</t>
  </si>
  <si>
    <t>Թիվ 2 ՆՈՒՀ ՀՈԱԿ /սնունդ/</t>
  </si>
  <si>
    <t>Թիվ 3 ՆՈՒՀ ՀՈԱԿ /աշխատավարձ/</t>
  </si>
  <si>
    <t>Թիվ 3 ՆՈՒՀ ՀՈԱԿ /սնունդ/</t>
  </si>
  <si>
    <t>Թիվ 4 ՆՈՒՀ ՀՈԱԿ /աշխատավարձ/</t>
  </si>
  <si>
    <t>Թիվ 4 ՆՈՒՀ ՀՈԱԿ /սնունդ/</t>
  </si>
  <si>
    <t>Թիվ 5 ՆՈՒՀ ՀՈԱԿ /աշխատավարձ/</t>
  </si>
  <si>
    <t>Թիվ 5 ՆՈՒՀ ՀՈԱԿ /սնունդ/</t>
  </si>
  <si>
    <t>Թիվ 6 ՆՈՒՀ ՀՈԱԿ /աշխատավարձ/</t>
  </si>
  <si>
    <t>Թիվ 6 ՆՈՒՀ ՀՈԱԿ /սնունդ/</t>
  </si>
  <si>
    <t>Թիվ 7 ՆՈՒՀ ՀՈԱԿ /աշխատավարձ/</t>
  </si>
  <si>
    <t>Թիվ 7 ՆՈՒՀ ՀՈԱԿ /սնունդ/</t>
  </si>
  <si>
    <t>Աքորու մանկապարտեզ /աշխատավարձ/</t>
  </si>
  <si>
    <t>Աքորու մանկապարտեզ /սնունդ/</t>
  </si>
  <si>
    <t>Հաղպատ մանկապարտեզ /աշխատավարձ/</t>
  </si>
  <si>
    <t>Հաղպատ մանկապարտեզ /սնունդ/</t>
  </si>
  <si>
    <r>
      <rPr>
        <b/>
        <i/>
        <sz val="8"/>
        <rFont val="Arial Armenian"/>
        <family val="2"/>
      </rPr>
      <t>այդ թվում</t>
    </r>
    <r>
      <rPr>
        <b/>
        <sz val="12"/>
        <rFont val="Arial Armenian"/>
        <family val="2"/>
      </rPr>
      <t xml:space="preserve"> Ընդամենը /աշխատավարձ/</t>
    </r>
  </si>
  <si>
    <r>
      <rPr>
        <b/>
        <i/>
        <sz val="8"/>
        <rFont val="Arial Armenian"/>
        <family val="2"/>
      </rPr>
      <t>այդ թվում</t>
    </r>
    <r>
      <rPr>
        <b/>
        <sz val="12"/>
        <rFont val="Arial Armenian"/>
        <family val="2"/>
      </rPr>
      <t xml:space="preserve"> Ընդամենը /սնունդ/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</si>
</sst>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1">
    <font>
      <sz val="10"/>
      <name val="Arial Armenian"/>
      <family val="2"/>
    </font>
    <font>
      <sz val="10"/>
      <name val="Arial Armenian"/>
      <family val="2"/>
    </font>
    <font>
      <sz val="7"/>
      <name val="Arial LatArm"/>
      <family val="2"/>
    </font>
    <font>
      <b/>
      <sz val="7"/>
      <name val="Arial LatArm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7"/>
      <name val="Times Armenian"/>
      <family val="1"/>
    </font>
    <font>
      <sz val="7"/>
      <name val="Arial Armenian"/>
      <family val="2"/>
    </font>
    <font>
      <b/>
      <sz val="7"/>
      <name val="Times Armenian"/>
      <family val="1"/>
    </font>
    <font>
      <i/>
      <sz val="7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sz val="11"/>
      <name val="Arial Armenian"/>
      <family val="2"/>
    </font>
    <font>
      <b/>
      <sz val="11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i/>
      <sz val="8"/>
      <name val="Arial Armenian"/>
      <family val="2"/>
    </font>
    <font>
      <sz val="9"/>
      <name val="Arial LatArm"/>
      <family val="2"/>
    </font>
    <font>
      <sz val="8"/>
      <name val="Arial LatArm"/>
      <family val="2"/>
    </font>
    <font>
      <b/>
      <sz val="10.5"/>
      <name val="Arial LatArm"/>
      <family val="2"/>
    </font>
    <font>
      <sz val="10.5"/>
      <name val="Arial LatArm"/>
      <family val="2"/>
    </font>
    <font>
      <i/>
      <sz val="10.5"/>
      <name val="Arial LatArm"/>
      <family val="2"/>
    </font>
    <font>
      <sz val="12"/>
      <name val="Arial LatArm"/>
      <family val="2"/>
    </font>
    <font>
      <sz val="12"/>
      <name val="Arial Armenian"/>
      <family val="2"/>
    </font>
    <font>
      <b/>
      <sz val="14"/>
      <name val="Arial Armenian"/>
      <family val="2"/>
    </font>
    <font>
      <b/>
      <i/>
      <sz val="8"/>
      <name val="Arial Armenian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14" applyNumberFormat="0" applyAlignment="0" applyProtection="0"/>
    <xf numFmtId="0" fontId="8" fillId="22" borderId="15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14" applyNumberFormat="0" applyAlignment="0" applyProtection="0"/>
    <xf numFmtId="0" fontId="15" fillId="0" borderId="19" applyNumberFormat="0" applyFill="0" applyAlignment="0" applyProtection="0"/>
    <xf numFmtId="0" fontId="16" fillId="23" borderId="0" applyNumberFormat="0" applyBorder="0" applyAlignment="0" applyProtection="0"/>
    <xf numFmtId="0" fontId="1" fillId="24" borderId="20" applyNumberFormat="0" applyFont="0" applyAlignment="0" applyProtection="0"/>
    <xf numFmtId="0" fontId="17" fillId="21" borderId="21" applyNumberFormat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0" borderId="0" applyNumberFormat="0" applyFill="0" applyBorder="0" applyAlignment="0" applyProtection="0"/>
  </cellStyleXfs>
  <cellXfs count="197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vertical="center"/>
    </xf>
    <xf numFmtId="0" fontId="2" fillId="25" borderId="0" xfId="0" applyFont="1" applyFill="1"/>
    <xf numFmtId="0" fontId="21" fillId="25" borderId="0" xfId="0" applyFont="1" applyFill="1"/>
    <xf numFmtId="0" fontId="2" fillId="25" borderId="12" xfId="0" applyFont="1" applyFill="1" applyBorder="1" applyAlignment="1">
      <alignment horizontal="center" vertical="center" wrapText="1"/>
    </xf>
    <xf numFmtId="0" fontId="2" fillId="25" borderId="4" xfId="0" applyFont="1" applyFill="1" applyBorder="1" applyAlignment="1">
      <alignment horizontal="center" vertical="center" wrapText="1"/>
    </xf>
    <xf numFmtId="0" fontId="2" fillId="25" borderId="2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25" borderId="7" xfId="0" applyFont="1" applyFill="1" applyBorder="1" applyAlignment="1">
      <alignment horizontal="center" vertical="center" wrapText="1"/>
    </xf>
    <xf numFmtId="0" fontId="21" fillId="25" borderId="0" xfId="0" applyFont="1" applyFill="1" applyBorder="1"/>
    <xf numFmtId="0" fontId="2" fillId="25" borderId="5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/>
    </xf>
    <xf numFmtId="0" fontId="3" fillId="25" borderId="1" xfId="0" applyNumberFormat="1" applyFont="1" applyFill="1" applyBorder="1" applyAlignment="1">
      <alignment horizontal="center" vertical="center" wrapText="1"/>
    </xf>
    <xf numFmtId="0" fontId="3" fillId="25" borderId="4" xfId="0" applyNumberFormat="1" applyFont="1" applyFill="1" applyBorder="1" applyAlignment="1">
      <alignment horizontal="center" vertical="center" wrapText="1"/>
    </xf>
    <xf numFmtId="0" fontId="2" fillId="25" borderId="4" xfId="0" applyNumberFormat="1" applyFont="1" applyFill="1" applyBorder="1" applyAlignment="1">
      <alignment horizontal="center" vertical="center" wrapText="1"/>
    </xf>
    <xf numFmtId="164" fontId="2" fillId="25" borderId="1" xfId="0" applyNumberFormat="1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left" vertical="center" wrapText="1"/>
    </xf>
    <xf numFmtId="0" fontId="2" fillId="25" borderId="1" xfId="0" applyNumberFormat="1" applyFont="1" applyFill="1" applyBorder="1" applyAlignment="1">
      <alignment horizontal="center" vertical="center" wrapText="1"/>
    </xf>
    <xf numFmtId="164" fontId="21" fillId="25" borderId="0" xfId="0" applyNumberFormat="1" applyFont="1" applyFill="1"/>
    <xf numFmtId="164" fontId="2" fillId="25" borderId="0" xfId="0" applyNumberFormat="1" applyFont="1" applyFill="1"/>
    <xf numFmtId="0" fontId="2" fillId="25" borderId="7" xfId="0" applyFont="1" applyFill="1" applyBorder="1" applyAlignment="1">
      <alignment horizontal="left" vertical="center" wrapText="1"/>
    </xf>
    <xf numFmtId="164" fontId="2" fillId="25" borderId="7" xfId="0" applyNumberFormat="1" applyFont="1" applyFill="1" applyBorder="1" applyAlignment="1">
      <alignment horizontal="center" vertical="center" wrapText="1"/>
    </xf>
    <xf numFmtId="164" fontId="2" fillId="25" borderId="8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center" wrapText="1"/>
    </xf>
    <xf numFmtId="164" fontId="3" fillId="25" borderId="1" xfId="0" applyNumberFormat="1" applyFont="1" applyFill="1" applyBorder="1" applyAlignment="1">
      <alignment horizontal="center" vertical="center" wrapText="1"/>
    </xf>
    <xf numFmtId="0" fontId="23" fillId="25" borderId="0" xfId="0" applyFont="1" applyFill="1"/>
    <xf numFmtId="0" fontId="2" fillId="25" borderId="5" xfId="0" applyFont="1" applyFill="1" applyBorder="1" applyAlignment="1">
      <alignment horizontal="left" vertical="center" wrapText="1"/>
    </xf>
    <xf numFmtId="164" fontId="2" fillId="25" borderId="5" xfId="0" applyNumberFormat="1" applyFont="1" applyFill="1" applyBorder="1" applyAlignment="1">
      <alignment horizontal="center" vertical="center" wrapText="1"/>
    </xf>
    <xf numFmtId="164" fontId="2" fillId="25" borderId="6" xfId="0" applyNumberFormat="1" applyFont="1" applyFill="1" applyBorder="1" applyAlignment="1">
      <alignment horizontal="center" vertical="center" wrapText="1"/>
    </xf>
    <xf numFmtId="164" fontId="2" fillId="25" borderId="4" xfId="0" applyNumberFormat="1" applyFont="1" applyFill="1" applyBorder="1" applyAlignment="1">
      <alignment horizontal="center" vertical="center" wrapText="1"/>
    </xf>
    <xf numFmtId="2" fontId="2" fillId="25" borderId="1" xfId="0" applyNumberFormat="1" applyFon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horizontal="center" vertical="center" wrapText="1"/>
    </xf>
    <xf numFmtId="164" fontId="2" fillId="25" borderId="0" xfId="0" applyNumberFormat="1" applyFont="1" applyFill="1" applyBorder="1" applyAlignment="1">
      <alignment horizontal="center" vertical="center" wrapText="1"/>
    </xf>
    <xf numFmtId="164" fontId="2" fillId="25" borderId="0" xfId="0" applyNumberFormat="1" applyFont="1" applyFill="1" applyBorder="1" applyAlignment="1">
      <alignment horizontal="left" vertical="center"/>
    </xf>
    <xf numFmtId="164" fontId="2" fillId="25" borderId="0" xfId="0" applyNumberFormat="1" applyFont="1" applyFill="1" applyBorder="1" applyAlignment="1">
      <alignment horizontal="center" vertical="center"/>
    </xf>
    <xf numFmtId="0" fontId="2" fillId="25" borderId="0" xfId="0" applyFont="1" applyFill="1" applyAlignment="1">
      <alignment horizontal="center" vertical="center" wrapText="1"/>
    </xf>
    <xf numFmtId="0" fontId="24" fillId="25" borderId="0" xfId="0" applyFont="1" applyFill="1" applyAlignment="1">
      <alignment horizontal="left"/>
    </xf>
    <xf numFmtId="0" fontId="24" fillId="25" borderId="0" xfId="0" applyFont="1" applyFill="1"/>
    <xf numFmtId="0" fontId="21" fillId="25" borderId="0" xfId="0" applyFont="1" applyFill="1" applyAlignment="1">
      <alignment horizontal="left"/>
    </xf>
    <xf numFmtId="0" fontId="25" fillId="25" borderId="1" xfId="0" applyNumberFormat="1" applyFont="1" applyFill="1" applyBorder="1" applyAlignment="1">
      <alignment horizontal="center" vertical="center" wrapText="1"/>
    </xf>
    <xf numFmtId="164" fontId="25" fillId="25" borderId="1" xfId="0" applyNumberFormat="1" applyFont="1" applyFill="1" applyBorder="1" applyAlignment="1">
      <alignment horizontal="center" vertical="center" wrapText="1"/>
    </xf>
    <xf numFmtId="164" fontId="25" fillId="25" borderId="1" xfId="0" applyNumberFormat="1" applyFont="1" applyFill="1" applyBorder="1"/>
    <xf numFmtId="164" fontId="25" fillId="2" borderId="1" xfId="0" applyNumberFormat="1" applyFont="1" applyFill="1" applyBorder="1" applyAlignment="1">
      <alignment horizontal="center" vertical="center" wrapText="1"/>
    </xf>
    <xf numFmtId="2" fontId="25" fillId="25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1" xfId="0" applyFont="1" applyBorder="1"/>
    <xf numFmtId="0" fontId="27" fillId="0" borderId="1" xfId="0" applyFont="1" applyBorder="1"/>
    <xf numFmtId="0" fontId="27" fillId="0" borderId="1" xfId="0" applyFont="1" applyBorder="1" applyAlignment="1">
      <alignment wrapText="1"/>
    </xf>
    <xf numFmtId="2" fontId="27" fillId="0" borderId="0" xfId="0" applyNumberFormat="1" applyFont="1"/>
    <xf numFmtId="0" fontId="2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5" fillId="25" borderId="0" xfId="0" applyFont="1" applyFill="1" applyBorder="1" applyAlignment="1">
      <alignment vertical="center"/>
    </xf>
    <xf numFmtId="0" fontId="25" fillId="25" borderId="0" xfId="0" applyFont="1" applyFill="1"/>
    <xf numFmtId="0" fontId="26" fillId="25" borderId="0" xfId="0" applyFont="1" applyFill="1" applyAlignment="1">
      <alignment horizontal="center"/>
    </xf>
    <xf numFmtId="0" fontId="25" fillId="25" borderId="0" xfId="0" applyFont="1" applyFill="1" applyAlignment="1">
      <alignment horizontal="left"/>
    </xf>
    <xf numFmtId="164" fontId="25" fillId="25" borderId="0" xfId="0" applyNumberFormat="1" applyFont="1" applyFill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164" fontId="25" fillId="25" borderId="0" xfId="0" applyNumberFormat="1" applyFont="1" applyFill="1"/>
    <xf numFmtId="164" fontId="25" fillId="25" borderId="5" xfId="0" applyNumberFormat="1" applyFont="1" applyFill="1" applyBorder="1" applyAlignment="1">
      <alignment horizontal="center" vertical="center" wrapText="1"/>
    </xf>
    <xf numFmtId="164" fontId="25" fillId="25" borderId="41" xfId="0" applyNumberFormat="1" applyFont="1" applyFill="1" applyBorder="1" applyAlignment="1">
      <alignment horizontal="center" vertical="center" wrapText="1"/>
    </xf>
    <xf numFmtId="0" fontId="25" fillId="25" borderId="41" xfId="0" applyNumberFormat="1" applyFont="1" applyFill="1" applyBorder="1" applyAlignment="1">
      <alignment horizontal="center" vertical="center" wrapText="1"/>
    </xf>
    <xf numFmtId="164" fontId="25" fillId="25" borderId="42" xfId="0" applyNumberFormat="1" applyFont="1" applyFill="1" applyBorder="1" applyAlignment="1">
      <alignment horizontal="center" vertical="center" wrapText="1"/>
    </xf>
    <xf numFmtId="164" fontId="25" fillId="25" borderId="11" xfId="0" applyNumberFormat="1" applyFont="1" applyFill="1" applyBorder="1" applyAlignment="1">
      <alignment horizontal="center" vertical="center" wrapText="1"/>
    </xf>
    <xf numFmtId="0" fontId="25" fillId="25" borderId="11" xfId="0" applyNumberFormat="1" applyFont="1" applyFill="1" applyBorder="1" applyAlignment="1">
      <alignment horizontal="center" vertical="center" wrapText="1"/>
    </xf>
    <xf numFmtId="164" fontId="25" fillId="25" borderId="44" xfId="0" applyNumberFormat="1" applyFont="1" applyFill="1" applyBorder="1" applyAlignment="1">
      <alignment horizontal="center" vertical="center" wrapText="1"/>
    </xf>
    <xf numFmtId="0" fontId="25" fillId="25" borderId="5" xfId="0" applyNumberFormat="1" applyFont="1" applyFill="1" applyBorder="1" applyAlignment="1">
      <alignment horizontal="center" vertical="center" wrapText="1"/>
    </xf>
    <xf numFmtId="0" fontId="26" fillId="25" borderId="38" xfId="0" applyFont="1" applyFill="1" applyBorder="1" applyAlignment="1">
      <alignment horizontal="center" vertical="center" wrapText="1"/>
    </xf>
    <xf numFmtId="0" fontId="26" fillId="25" borderId="38" xfId="0" applyFont="1" applyFill="1" applyBorder="1" applyAlignment="1">
      <alignment horizontal="center"/>
    </xf>
    <xf numFmtId="0" fontId="25" fillId="25" borderId="31" xfId="0" applyFont="1" applyFill="1" applyBorder="1" applyAlignment="1">
      <alignment horizontal="left" vertical="center" wrapText="1"/>
    </xf>
    <xf numFmtId="0" fontId="25" fillId="25" borderId="24" xfId="0" applyFont="1" applyFill="1" applyBorder="1" applyAlignment="1">
      <alignment horizontal="left" vertical="center" wrapText="1"/>
    </xf>
    <xf numFmtId="0" fontId="26" fillId="25" borderId="45" xfId="0" applyFont="1" applyFill="1" applyBorder="1" applyAlignment="1">
      <alignment horizontal="center" vertical="center" wrapText="1"/>
    </xf>
    <xf numFmtId="164" fontId="25" fillId="25" borderId="6" xfId="0" applyNumberFormat="1" applyFont="1" applyFill="1" applyBorder="1" applyAlignment="1">
      <alignment horizontal="center" vertical="center" wrapText="1"/>
    </xf>
    <xf numFmtId="164" fontId="25" fillId="25" borderId="4" xfId="0" applyNumberFormat="1" applyFont="1" applyFill="1" applyBorder="1" applyAlignment="1">
      <alignment horizontal="center" vertical="center" wrapText="1"/>
    </xf>
    <xf numFmtId="0" fontId="26" fillId="25" borderId="40" xfId="0" applyFont="1" applyFill="1" applyBorder="1" applyAlignment="1">
      <alignment horizontal="center" vertical="center" wrapText="1"/>
    </xf>
    <xf numFmtId="164" fontId="25" fillId="25" borderId="31" xfId="0" applyNumberFormat="1" applyFont="1" applyFill="1" applyBorder="1" applyAlignment="1">
      <alignment horizontal="center" vertical="center" wrapText="1"/>
    </xf>
    <xf numFmtId="164" fontId="25" fillId="25" borderId="24" xfId="0" applyNumberFormat="1" applyFont="1" applyFill="1" applyBorder="1" applyAlignment="1">
      <alignment horizontal="center" vertical="center" wrapText="1"/>
    </xf>
    <xf numFmtId="164" fontId="25" fillId="25" borderId="31" xfId="0" applyNumberFormat="1" applyFont="1" applyFill="1" applyBorder="1" applyAlignment="1">
      <alignment horizontal="center" vertical="center"/>
    </xf>
    <xf numFmtId="164" fontId="25" fillId="25" borderId="24" xfId="0" applyNumberFormat="1" applyFont="1" applyFill="1" applyBorder="1" applyAlignment="1">
      <alignment horizontal="center" vertical="center"/>
    </xf>
    <xf numFmtId="0" fontId="25" fillId="25" borderId="40" xfId="0" applyFont="1" applyFill="1" applyBorder="1" applyAlignment="1">
      <alignment horizontal="center" vertical="center" wrapText="1"/>
    </xf>
    <xf numFmtId="164" fontId="25" fillId="25" borderId="38" xfId="0" applyNumberFormat="1" applyFont="1" applyFill="1" applyBorder="1" applyAlignment="1">
      <alignment horizontal="center" vertical="center" wrapText="1"/>
    </xf>
    <xf numFmtId="164" fontId="25" fillId="25" borderId="38" xfId="0" applyNumberFormat="1" applyFont="1" applyFill="1" applyBorder="1" applyAlignment="1">
      <alignment horizontal="left" vertical="center"/>
    </xf>
    <xf numFmtId="164" fontId="25" fillId="25" borderId="38" xfId="0" applyNumberFormat="1" applyFont="1" applyFill="1" applyBorder="1" applyAlignment="1">
      <alignment horizontal="center" vertical="center"/>
    </xf>
    <xf numFmtId="0" fontId="25" fillId="25" borderId="38" xfId="0" applyNumberFormat="1" applyFont="1" applyFill="1" applyBorder="1" applyAlignment="1">
      <alignment horizontal="center" vertical="center" wrapText="1"/>
    </xf>
    <xf numFmtId="0" fontId="25" fillId="25" borderId="45" xfId="0" applyFont="1" applyFill="1" applyBorder="1" applyAlignment="1">
      <alignment horizontal="center" vertical="center" wrapText="1"/>
    </xf>
    <xf numFmtId="164" fontId="25" fillId="25" borderId="40" xfId="0" applyNumberFormat="1" applyFont="1" applyFill="1" applyBorder="1" applyAlignment="1">
      <alignment horizontal="center" vertical="center" wrapText="1"/>
    </xf>
    <xf numFmtId="164" fontId="25" fillId="25" borderId="40" xfId="0" applyNumberFormat="1" applyFont="1" applyFill="1" applyBorder="1" applyAlignment="1">
      <alignment horizontal="center" vertical="center"/>
    </xf>
    <xf numFmtId="164" fontId="25" fillId="25" borderId="45" xfId="0" applyNumberFormat="1" applyFont="1" applyFill="1" applyBorder="1" applyAlignment="1">
      <alignment horizontal="center" vertical="center" wrapText="1"/>
    </xf>
    <xf numFmtId="0" fontId="25" fillId="25" borderId="23" xfId="0" applyFont="1" applyFill="1" applyBorder="1" applyAlignment="1">
      <alignment horizontal="left" vertical="center" wrapText="1"/>
    </xf>
    <xf numFmtId="164" fontId="25" fillId="25" borderId="48" xfId="0" applyNumberFormat="1" applyFont="1" applyFill="1" applyBorder="1" applyAlignment="1">
      <alignment horizontal="center" vertical="center" wrapText="1"/>
    </xf>
    <xf numFmtId="164" fontId="25" fillId="25" borderId="23" xfId="0" applyNumberFormat="1" applyFont="1" applyFill="1" applyBorder="1" applyAlignment="1">
      <alignment horizontal="center" vertical="center" wrapText="1"/>
    </xf>
    <xf numFmtId="164" fontId="25" fillId="25" borderId="23" xfId="0" applyNumberFormat="1" applyFont="1" applyFill="1" applyBorder="1" applyAlignment="1">
      <alignment horizontal="center" vertical="center"/>
    </xf>
    <xf numFmtId="0" fontId="25" fillId="25" borderId="40" xfId="0" applyFont="1" applyFill="1" applyBorder="1" applyAlignment="1">
      <alignment horizontal="left" vertical="center" wrapText="1"/>
    </xf>
    <xf numFmtId="164" fontId="25" fillId="25" borderId="47" xfId="0" applyNumberFormat="1" applyFont="1" applyFill="1" applyBorder="1" applyAlignment="1">
      <alignment horizontal="center" vertical="center" wrapText="1"/>
    </xf>
    <xf numFmtId="0" fontId="25" fillId="25" borderId="42" xfId="0" applyNumberFormat="1" applyFont="1" applyFill="1" applyBorder="1" applyAlignment="1">
      <alignment horizontal="center" vertical="center" wrapText="1"/>
    </xf>
    <xf numFmtId="164" fontId="25" fillId="2" borderId="41" xfId="0" applyNumberFormat="1" applyFont="1" applyFill="1" applyBorder="1" applyAlignment="1">
      <alignment horizontal="center" vertical="center" wrapText="1"/>
    </xf>
    <xf numFmtId="0" fontId="34" fillId="25" borderId="25" xfId="0" applyFont="1" applyFill="1" applyBorder="1" applyAlignment="1">
      <alignment horizontal="left" vertical="center" wrapText="1"/>
    </xf>
    <xf numFmtId="164" fontId="34" fillId="25" borderId="43" xfId="0" applyNumberFormat="1" applyFont="1" applyFill="1" applyBorder="1" applyAlignment="1">
      <alignment horizontal="center" vertical="center" wrapText="1"/>
    </xf>
    <xf numFmtId="164" fontId="34" fillId="25" borderId="29" xfId="0" applyNumberFormat="1" applyFont="1" applyFill="1" applyBorder="1" applyAlignment="1">
      <alignment horizontal="center" vertical="center" wrapText="1"/>
    </xf>
    <xf numFmtId="164" fontId="34" fillId="25" borderId="46" xfId="0" applyNumberFormat="1" applyFont="1" applyFill="1" applyBorder="1" applyAlignment="1">
      <alignment horizontal="center" vertical="center" wrapText="1"/>
    </xf>
    <xf numFmtId="164" fontId="34" fillId="25" borderId="25" xfId="0" applyNumberFormat="1" applyFont="1" applyFill="1" applyBorder="1" applyAlignment="1">
      <alignment horizontal="center" vertical="center" wrapText="1"/>
    </xf>
    <xf numFmtId="0" fontId="34" fillId="25" borderId="0" xfId="0" applyFont="1" applyFill="1"/>
    <xf numFmtId="164" fontId="35" fillId="25" borderId="29" xfId="0" applyNumberFormat="1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164" fontId="34" fillId="25" borderId="47" xfId="0" applyNumberFormat="1" applyFont="1" applyFill="1" applyBorder="1" applyAlignment="1">
      <alignment horizontal="center" vertical="center" wrapText="1"/>
    </xf>
    <xf numFmtId="164" fontId="34" fillId="25" borderId="38" xfId="0" applyNumberFormat="1" applyFont="1" applyFill="1" applyBorder="1" applyAlignment="1">
      <alignment horizontal="center" vertical="center" wrapText="1"/>
    </xf>
    <xf numFmtId="164" fontId="34" fillId="25" borderId="45" xfId="0" applyNumberFormat="1" applyFont="1" applyFill="1" applyBorder="1" applyAlignment="1">
      <alignment horizontal="center" vertical="center" wrapText="1"/>
    </xf>
    <xf numFmtId="164" fontId="34" fillId="25" borderId="40" xfId="0" applyNumberFormat="1" applyFont="1" applyFill="1" applyBorder="1" applyAlignment="1">
      <alignment horizontal="center" vertical="center" wrapText="1"/>
    </xf>
    <xf numFmtId="164" fontId="34" fillId="25" borderId="40" xfId="0" applyNumberFormat="1" applyFont="1" applyFill="1" applyBorder="1" applyAlignment="1">
      <alignment horizontal="center" vertical="center"/>
    </xf>
    <xf numFmtId="0" fontId="35" fillId="25" borderId="40" xfId="0" applyFont="1" applyFill="1" applyBorder="1" applyAlignment="1">
      <alignment horizontal="center" vertical="center" wrapText="1"/>
    </xf>
    <xf numFmtId="0" fontId="35" fillId="25" borderId="38" xfId="0" applyFont="1" applyFill="1" applyBorder="1" applyAlignment="1">
      <alignment horizontal="center" vertical="center" wrapText="1"/>
    </xf>
    <xf numFmtId="0" fontId="36" fillId="25" borderId="38" xfId="0" applyFont="1" applyFill="1" applyBorder="1" applyAlignment="1">
      <alignment horizontal="left"/>
    </xf>
    <xf numFmtId="0" fontId="36" fillId="25" borderId="38" xfId="0" applyFont="1" applyFill="1" applyBorder="1"/>
    <xf numFmtId="0" fontId="35" fillId="25" borderId="38" xfId="0" applyFont="1" applyFill="1" applyBorder="1"/>
    <xf numFmtId="164" fontId="35" fillId="25" borderId="38" xfId="0" applyNumberFormat="1" applyFont="1" applyFill="1" applyBorder="1" applyAlignment="1">
      <alignment horizontal="center" vertical="center" wrapText="1"/>
    </xf>
    <xf numFmtId="164" fontId="35" fillId="25" borderId="45" xfId="0" applyNumberFormat="1" applyFont="1" applyFill="1" applyBorder="1" applyAlignment="1">
      <alignment horizontal="center" vertical="center" wrapText="1"/>
    </xf>
    <xf numFmtId="0" fontId="35" fillId="25" borderId="0" xfId="0" applyFont="1" applyFill="1"/>
    <xf numFmtId="0" fontId="37" fillId="25" borderId="1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0" fontId="38" fillId="0" borderId="0" xfId="0" applyFont="1" applyAlignment="1">
      <alignment wrapText="1"/>
    </xf>
    <xf numFmtId="0" fontId="30" fillId="0" borderId="0" xfId="0" applyFont="1" applyAlignment="1">
      <alignment wrapText="1"/>
    </xf>
    <xf numFmtId="165" fontId="38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/>
    </xf>
    <xf numFmtId="164" fontId="25" fillId="25" borderId="0" xfId="0" applyNumberFormat="1" applyFont="1" applyFill="1" applyAlignment="1">
      <alignment horizontal="center"/>
    </xf>
    <xf numFmtId="164" fontId="25" fillId="25" borderId="47" xfId="0" applyNumberFormat="1" applyFont="1" applyFill="1" applyBorder="1" applyAlignment="1">
      <alignment horizontal="left" vertical="center" wrapText="1"/>
    </xf>
    <xf numFmtId="164" fontId="25" fillId="25" borderId="38" xfId="0" applyNumberFormat="1" applyFont="1" applyFill="1" applyBorder="1" applyAlignment="1">
      <alignment horizontal="left" vertical="center" wrapText="1"/>
    </xf>
    <xf numFmtId="164" fontId="25" fillId="25" borderId="38" xfId="0" applyNumberFormat="1" applyFont="1" applyFill="1" applyBorder="1" applyAlignment="1">
      <alignment horizontal="center" vertical="center"/>
    </xf>
    <xf numFmtId="0" fontId="35" fillId="25" borderId="47" xfId="0" applyFont="1" applyFill="1" applyBorder="1" applyAlignment="1">
      <alignment horizontal="left" vertical="center" wrapText="1"/>
    </xf>
    <xf numFmtId="0" fontId="35" fillId="25" borderId="38" xfId="0" applyFont="1" applyFill="1" applyBorder="1" applyAlignment="1">
      <alignment horizontal="left" vertical="center" wrapText="1"/>
    </xf>
    <xf numFmtId="0" fontId="35" fillId="25" borderId="38" xfId="0" applyFont="1" applyFill="1" applyBorder="1" applyAlignment="1">
      <alignment horizontal="center"/>
    </xf>
    <xf numFmtId="0" fontId="39" fillId="0" borderId="13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31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" fillId="25" borderId="7" xfId="0" applyFont="1" applyFill="1" applyBorder="1" applyAlignment="1">
      <alignment horizontal="center" vertical="center" wrapText="1"/>
    </xf>
    <xf numFmtId="0" fontId="2" fillId="25" borderId="5" xfId="0" applyFont="1" applyFill="1" applyBorder="1" applyAlignment="1">
      <alignment horizontal="center" vertical="center" wrapText="1"/>
    </xf>
    <xf numFmtId="0" fontId="2" fillId="25" borderId="13" xfId="0" applyFont="1" applyFill="1" applyBorder="1" applyAlignment="1">
      <alignment horizontal="center" vertical="center"/>
    </xf>
    <xf numFmtId="0" fontId="2" fillId="25" borderId="7" xfId="0" applyFont="1" applyFill="1" applyBorder="1" applyAlignment="1">
      <alignment horizontal="center" vertical="center"/>
    </xf>
    <xf numFmtId="0" fontId="2" fillId="25" borderId="9" xfId="0" applyFont="1" applyFill="1" applyBorder="1" applyAlignment="1">
      <alignment horizontal="center" vertical="center"/>
    </xf>
    <xf numFmtId="0" fontId="2" fillId="25" borderId="5" xfId="0" applyFont="1" applyFill="1" applyBorder="1" applyAlignment="1">
      <alignment horizontal="center" vertical="center"/>
    </xf>
    <xf numFmtId="0" fontId="2" fillId="25" borderId="4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2" fillId="25" borderId="12" xfId="0" applyFont="1" applyFill="1" applyBorder="1"/>
    <xf numFmtId="0" fontId="22" fillId="25" borderId="11" xfId="0" applyFont="1" applyFill="1" applyBorder="1"/>
    <xf numFmtId="0" fontId="2" fillId="25" borderId="12" xfId="0" applyFont="1" applyFill="1" applyBorder="1" applyAlignment="1">
      <alignment horizontal="center" vertical="center" wrapText="1"/>
    </xf>
    <xf numFmtId="0" fontId="2" fillId="25" borderId="9" xfId="0" applyFont="1" applyFill="1" applyBorder="1" applyAlignment="1">
      <alignment horizontal="center" vertical="center" wrapText="1"/>
    </xf>
    <xf numFmtId="0" fontId="2" fillId="25" borderId="7" xfId="0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164" fontId="21" fillId="25" borderId="0" xfId="0" applyNumberFormat="1" applyFont="1" applyFill="1" applyAlignment="1">
      <alignment horizontal="center"/>
    </xf>
    <xf numFmtId="164" fontId="2" fillId="25" borderId="3" xfId="0" applyNumberFormat="1" applyFont="1" applyFill="1" applyBorder="1" applyAlignment="1">
      <alignment horizontal="left" vertical="center" wrapText="1"/>
    </xf>
    <xf numFmtId="164" fontId="2" fillId="25" borderId="3" xfId="0" applyNumberFormat="1" applyFont="1" applyFill="1" applyBorder="1" applyAlignment="1">
      <alignment horizontal="center" vertical="center"/>
    </xf>
    <xf numFmtId="164" fontId="2" fillId="25" borderId="2" xfId="0" applyNumberFormat="1" applyFont="1" applyFill="1" applyBorder="1" applyAlignment="1">
      <alignment horizontal="center" vertical="center"/>
    </xf>
    <xf numFmtId="0" fontId="2" fillId="25" borderId="0" xfId="0" applyFont="1" applyFill="1" applyAlignment="1">
      <alignment horizontal="left" vertical="center" wrapText="1"/>
    </xf>
    <xf numFmtId="0" fontId="2" fillId="25" borderId="0" xfId="0" applyFont="1" applyFill="1" applyAlignment="1">
      <alignment horizontal="center"/>
    </xf>
    <xf numFmtId="0" fontId="29" fillId="25" borderId="40" xfId="0" applyFont="1" applyFill="1" applyBorder="1" applyAlignment="1">
      <alignment horizontal="center" vertical="center"/>
    </xf>
    <xf numFmtId="0" fontId="0" fillId="25" borderId="24" xfId="0" applyFont="1" applyFill="1" applyBorder="1" applyAlignment="1">
      <alignment horizontal="left" vertical="center" wrapText="1"/>
    </xf>
    <xf numFmtId="0" fontId="29" fillId="25" borderId="25" xfId="0" applyFont="1" applyFill="1" applyBorder="1" applyAlignment="1">
      <alignment horizontal="left" vertical="center" wrapText="1"/>
    </xf>
    <xf numFmtId="0" fontId="0" fillId="25" borderId="23" xfId="0" applyFont="1" applyFill="1" applyBorder="1" applyAlignment="1">
      <alignment horizontal="left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har\AppData\Local\Temp\2020%20&#1388;&#1377;&#1406;&#1377;&#1399;%20&#1378;&#1397;&#1400;&#1410;&#1403;&#13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(2)"/>
      <sheetName val="2020"/>
      <sheetName val="2019"/>
      <sheetName val="Sheet3"/>
      <sheetName val="Sheet2"/>
      <sheetName val="Sheet1"/>
    </sheetNames>
    <sheetDataSet>
      <sheetData sheetId="0"/>
      <sheetData sheetId="1"/>
      <sheetData sheetId="2">
        <row r="48">
          <cell r="AR48">
            <v>7552.5</v>
          </cell>
          <cell r="AS48">
            <v>2657.4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6"/>
  <sheetViews>
    <sheetView tabSelected="1" zoomScale="160" zoomScaleNormal="160" zoomScaleSheetLayoutView="85" workbookViewId="0">
      <selection activeCell="A57" sqref="A57:A59"/>
    </sheetView>
  </sheetViews>
  <sheetFormatPr defaultRowHeight="12.75"/>
  <cols>
    <col min="1" max="1" width="55" style="81" customWidth="1"/>
    <col min="2" max="2" width="7.140625" style="81" hidden="1" customWidth="1"/>
    <col min="3" max="3" width="5.28515625" style="81" hidden="1" customWidth="1"/>
    <col min="4" max="4" width="5" style="81" hidden="1" customWidth="1"/>
    <col min="5" max="5" width="6.42578125" style="81" hidden="1" customWidth="1"/>
    <col min="6" max="6" width="6.5703125" style="81" hidden="1" customWidth="1"/>
    <col min="7" max="7" width="6.140625" style="81" hidden="1" customWidth="1"/>
    <col min="8" max="9" width="5.140625" style="81" hidden="1" customWidth="1"/>
    <col min="10" max="10" width="5.42578125" style="81" hidden="1" customWidth="1"/>
    <col min="11" max="11" width="6" style="81" hidden="1" customWidth="1"/>
    <col min="12" max="12" width="5.28515625" style="81" hidden="1" customWidth="1"/>
    <col min="13" max="13" width="6" style="81" hidden="1" customWidth="1"/>
    <col min="14" max="14" width="5.7109375" style="81" hidden="1" customWidth="1"/>
    <col min="15" max="15" width="6" style="81" hidden="1" customWidth="1"/>
    <col min="16" max="16" width="6.5703125" style="81" hidden="1" customWidth="1"/>
    <col min="17" max="17" width="6.140625" style="81" hidden="1" customWidth="1"/>
    <col min="18" max="18" width="6.42578125" style="81" hidden="1" customWidth="1"/>
    <col min="19" max="19" width="5.7109375" style="81" hidden="1" customWidth="1"/>
    <col min="20" max="20" width="6.28515625" style="81" hidden="1" customWidth="1"/>
    <col min="21" max="22" width="6.85546875" style="81" hidden="1" customWidth="1"/>
    <col min="23" max="23" width="6" style="81" hidden="1" customWidth="1"/>
    <col min="24" max="24" width="7.140625" style="81" hidden="1" customWidth="1"/>
    <col min="25" max="25" width="6.42578125" style="81" hidden="1" customWidth="1"/>
    <col min="26" max="26" width="6.140625" style="81" hidden="1" customWidth="1"/>
    <col min="27" max="28" width="5.7109375" style="81" hidden="1" customWidth="1"/>
    <col min="29" max="29" width="5.5703125" style="81" hidden="1" customWidth="1"/>
    <col min="30" max="30" width="5.28515625" style="81" hidden="1" customWidth="1"/>
    <col min="31" max="31" width="6.7109375" style="81" hidden="1" customWidth="1"/>
    <col min="32" max="32" width="5.42578125" style="81" hidden="1" customWidth="1"/>
    <col min="33" max="33" width="5.140625" style="81" hidden="1" customWidth="1"/>
    <col min="34" max="34" width="5.7109375" style="81" hidden="1" customWidth="1"/>
    <col min="35" max="35" width="5.140625" style="81" hidden="1" customWidth="1"/>
    <col min="36" max="36" width="7" style="81" hidden="1" customWidth="1"/>
    <col min="37" max="37" width="6" style="81" hidden="1" customWidth="1"/>
    <col min="38" max="38" width="6.28515625" style="81" hidden="1" customWidth="1"/>
    <col min="39" max="39" width="7.7109375" style="81" hidden="1" customWidth="1"/>
    <col min="40" max="40" width="5.7109375" style="81" hidden="1" customWidth="1"/>
    <col min="41" max="43" width="6.140625" style="81" hidden="1" customWidth="1"/>
    <col min="44" max="44" width="8.140625" style="81" hidden="1" customWidth="1"/>
    <col min="45" max="45" width="7.7109375" style="81" hidden="1" customWidth="1"/>
    <col min="46" max="46" width="14.85546875" style="81" customWidth="1"/>
    <col min="47" max="48" width="14.85546875" style="85" customWidth="1"/>
    <col min="49" max="16384" width="9.140625" style="81"/>
  </cols>
  <sheetData>
    <row r="1" spans="1:49" ht="15" customHeight="1" thickBot="1">
      <c r="A1" s="154" t="s">
        <v>206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80"/>
    </row>
    <row r="2" spans="1:49" s="82" customFormat="1" ht="19.5" customHeight="1" thickBot="1">
      <c r="A2" s="193" t="s">
        <v>133</v>
      </c>
      <c r="B2" s="95" t="s">
        <v>132</v>
      </c>
      <c r="C2" s="95"/>
      <c r="D2" s="95" t="s">
        <v>131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5" t="s">
        <v>130</v>
      </c>
      <c r="AA2" s="95" t="s">
        <v>129</v>
      </c>
      <c r="AB2" s="95"/>
      <c r="AC2" s="95" t="s">
        <v>128</v>
      </c>
      <c r="AD2" s="95"/>
      <c r="AE2" s="95"/>
      <c r="AF2" s="95" t="s">
        <v>113</v>
      </c>
      <c r="AG2" s="95"/>
      <c r="AH2" s="95"/>
      <c r="AI2" s="95"/>
      <c r="AJ2" s="95"/>
      <c r="AK2" s="95" t="s">
        <v>127</v>
      </c>
      <c r="AL2" s="95"/>
      <c r="AM2" s="95"/>
      <c r="AN2" s="95"/>
      <c r="AO2" s="95"/>
      <c r="AP2" s="95"/>
      <c r="AQ2" s="95"/>
      <c r="AR2" s="95" t="s">
        <v>126</v>
      </c>
      <c r="AS2" s="99" t="s">
        <v>125</v>
      </c>
      <c r="AT2" s="102" t="s">
        <v>136</v>
      </c>
      <c r="AU2" s="102" t="s">
        <v>147</v>
      </c>
      <c r="AV2" s="102" t="s">
        <v>137</v>
      </c>
    </row>
    <row r="3" spans="1:49" ht="24">
      <c r="A3" s="97" t="s">
        <v>202</v>
      </c>
      <c r="B3" s="93">
        <f>105910-6760</f>
        <v>99150</v>
      </c>
      <c r="C3" s="94"/>
      <c r="D3" s="87">
        <v>300</v>
      </c>
      <c r="E3" s="87">
        <v>4000</v>
      </c>
      <c r="F3" s="87">
        <v>100</v>
      </c>
      <c r="G3" s="87">
        <v>1400</v>
      </c>
      <c r="H3" s="87">
        <v>50</v>
      </c>
      <c r="I3" s="94"/>
      <c r="J3" s="94"/>
      <c r="K3" s="87">
        <v>650</v>
      </c>
      <c r="L3" s="94">
        <v>0</v>
      </c>
      <c r="M3" s="87">
        <v>180</v>
      </c>
      <c r="N3" s="87">
        <v>116</v>
      </c>
      <c r="O3" s="87">
        <v>1800</v>
      </c>
      <c r="P3" s="94">
        <v>0</v>
      </c>
      <c r="Q3" s="94">
        <v>40</v>
      </c>
      <c r="R3" s="94"/>
      <c r="S3" s="87">
        <v>600</v>
      </c>
      <c r="T3" s="87">
        <v>1000</v>
      </c>
      <c r="U3" s="87">
        <v>2300</v>
      </c>
      <c r="V3" s="87"/>
      <c r="W3" s="87">
        <v>1000</v>
      </c>
      <c r="X3" s="94"/>
      <c r="Y3" s="94"/>
      <c r="Z3" s="94"/>
      <c r="AA3" s="94"/>
      <c r="AB3" s="94"/>
      <c r="AC3" s="94"/>
      <c r="AD3" s="94"/>
      <c r="AE3" s="94"/>
      <c r="AF3" s="94"/>
      <c r="AG3" s="94"/>
      <c r="AH3" s="87">
        <v>100</v>
      </c>
      <c r="AI3" s="94"/>
      <c r="AJ3" s="94"/>
      <c r="AK3" s="94"/>
      <c r="AL3" s="87"/>
      <c r="AM3" s="94"/>
      <c r="AN3" s="87"/>
      <c r="AO3" s="94"/>
      <c r="AP3" s="94"/>
      <c r="AQ3" s="94"/>
      <c r="AR3" s="87">
        <f>+SUM(B3:AQ3)</f>
        <v>112786</v>
      </c>
      <c r="AS3" s="100"/>
      <c r="AT3" s="103">
        <v>109389.6</v>
      </c>
      <c r="AU3" s="103">
        <v>112825</v>
      </c>
      <c r="AV3" s="105">
        <f t="shared" ref="AV3:AV8" si="0">+AU3-AT3</f>
        <v>3435.3999999999942</v>
      </c>
    </row>
    <row r="4" spans="1:49">
      <c r="A4" s="98" t="s">
        <v>154</v>
      </c>
      <c r="B4" s="91">
        <v>5073</v>
      </c>
      <c r="C4" s="41"/>
      <c r="D4" s="41"/>
      <c r="E4" s="41">
        <v>46.9</v>
      </c>
      <c r="F4" s="41"/>
      <c r="G4" s="42">
        <v>103</v>
      </c>
      <c r="H4" s="41"/>
      <c r="I4" s="41"/>
      <c r="J4" s="41"/>
      <c r="K4" s="42">
        <v>70</v>
      </c>
      <c r="L4" s="41"/>
      <c r="M4" s="41"/>
      <c r="N4" s="41"/>
      <c r="O4" s="41"/>
      <c r="P4" s="41"/>
      <c r="Q4" s="41"/>
      <c r="R4" s="41"/>
      <c r="S4" s="41"/>
      <c r="T4" s="42">
        <v>70.3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2">
        <f t="shared" ref="AR4:AR8" si="1">+SUM(B4:AQ4)</f>
        <v>5363.2</v>
      </c>
      <c r="AS4" s="101"/>
      <c r="AT4" s="104">
        <f>+AR4+AS4</f>
        <v>5363.2</v>
      </c>
      <c r="AU4" s="104">
        <v>5396.7</v>
      </c>
      <c r="AV4" s="106">
        <f t="shared" si="0"/>
        <v>33.5</v>
      </c>
    </row>
    <row r="5" spans="1:49" ht="24">
      <c r="A5" s="98" t="s">
        <v>203</v>
      </c>
      <c r="B5" s="92"/>
      <c r="C5" s="41"/>
      <c r="D5" s="41"/>
      <c r="E5" s="41"/>
      <c r="F5" s="41"/>
      <c r="G5" s="41"/>
      <c r="H5" s="41"/>
      <c r="I5" s="41"/>
      <c r="J5" s="41"/>
      <c r="K5" s="41"/>
      <c r="L5" s="41"/>
      <c r="M5" s="42">
        <v>550</v>
      </c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2">
        <f t="shared" si="1"/>
        <v>550</v>
      </c>
      <c r="AS5" s="101"/>
      <c r="AT5" s="104">
        <f>+AR5+AS5</f>
        <v>550</v>
      </c>
      <c r="AU5" s="104">
        <v>724.4</v>
      </c>
      <c r="AV5" s="106">
        <f t="shared" si="0"/>
        <v>174.39999999999998</v>
      </c>
    </row>
    <row r="6" spans="1:49" ht="24.75" customHeight="1">
      <c r="A6" s="98" t="s">
        <v>204</v>
      </c>
      <c r="B6" s="92"/>
      <c r="C6" s="41"/>
      <c r="D6" s="41"/>
      <c r="E6" s="41">
        <v>25</v>
      </c>
      <c r="F6" s="41"/>
      <c r="G6" s="42">
        <v>6</v>
      </c>
      <c r="H6" s="41"/>
      <c r="I6" s="41"/>
      <c r="J6" s="42">
        <v>0</v>
      </c>
      <c r="K6" s="41"/>
      <c r="L6" s="41"/>
      <c r="M6" s="41"/>
      <c r="N6" s="41"/>
      <c r="O6" s="41"/>
      <c r="P6" s="41"/>
      <c r="Q6" s="42">
        <v>878.2</v>
      </c>
      <c r="R6" s="41"/>
      <c r="S6" s="41"/>
      <c r="T6" s="41"/>
      <c r="U6" s="41"/>
      <c r="V6" s="41"/>
      <c r="W6" s="41"/>
      <c r="X6" s="41"/>
      <c r="Y6" s="41"/>
      <c r="Z6" s="41"/>
      <c r="AA6" s="41"/>
      <c r="AB6" s="42">
        <v>0</v>
      </c>
      <c r="AC6" s="41"/>
      <c r="AD6" s="41"/>
      <c r="AE6" s="41"/>
      <c r="AF6" s="43">
        <v>400</v>
      </c>
      <c r="AG6" s="41"/>
      <c r="AH6" s="42">
        <v>600</v>
      </c>
      <c r="AI6" s="41"/>
      <c r="AJ6" s="41"/>
      <c r="AK6" s="41"/>
      <c r="AL6" s="41"/>
      <c r="AM6" s="41"/>
      <c r="AN6" s="41"/>
      <c r="AO6" s="41"/>
      <c r="AP6" s="41"/>
      <c r="AQ6" s="41"/>
      <c r="AR6" s="42">
        <f t="shared" si="1"/>
        <v>1909.2</v>
      </c>
      <c r="AS6" s="101"/>
      <c r="AT6" s="104">
        <f>+AR6+AS6</f>
        <v>1909.2</v>
      </c>
      <c r="AU6" s="104">
        <v>4435</v>
      </c>
      <c r="AV6" s="106">
        <f t="shared" si="0"/>
        <v>2525.8000000000002</v>
      </c>
    </row>
    <row r="7" spans="1:49" ht="13.5" customHeight="1">
      <c r="A7" s="98" t="s">
        <v>207</v>
      </c>
      <c r="B7" s="9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>
        <f t="shared" si="1"/>
        <v>0</v>
      </c>
      <c r="AS7" s="101"/>
      <c r="AT7" s="104">
        <f>+AR7+AS7</f>
        <v>0</v>
      </c>
      <c r="AU7" s="104">
        <v>0</v>
      </c>
      <c r="AV7" s="106">
        <f t="shared" si="0"/>
        <v>0</v>
      </c>
    </row>
    <row r="8" spans="1:49" ht="13.5" customHeight="1">
      <c r="A8" s="98" t="s">
        <v>201</v>
      </c>
      <c r="B8" s="9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>
        <f t="shared" si="1"/>
        <v>0</v>
      </c>
      <c r="AS8" s="101"/>
      <c r="AT8" s="104">
        <f>+AR8+AS8</f>
        <v>0</v>
      </c>
      <c r="AU8" s="104">
        <v>0</v>
      </c>
      <c r="AV8" s="106">
        <f t="shared" si="0"/>
        <v>0</v>
      </c>
    </row>
    <row r="9" spans="1:49" s="129" customFormat="1" ht="15" customHeight="1" thickBot="1">
      <c r="A9" s="124" t="s">
        <v>205</v>
      </c>
      <c r="B9" s="125">
        <f t="shared" ref="B9:AV9" si="2">+SUM(B3:B8)</f>
        <v>104223</v>
      </c>
      <c r="C9" s="126">
        <f t="shared" si="2"/>
        <v>0</v>
      </c>
      <c r="D9" s="126">
        <f t="shared" si="2"/>
        <v>300</v>
      </c>
      <c r="E9" s="126">
        <f t="shared" si="2"/>
        <v>4071.9</v>
      </c>
      <c r="F9" s="126">
        <f t="shared" si="2"/>
        <v>100</v>
      </c>
      <c r="G9" s="126">
        <f t="shared" si="2"/>
        <v>1509</v>
      </c>
      <c r="H9" s="126">
        <f t="shared" si="2"/>
        <v>50</v>
      </c>
      <c r="I9" s="126">
        <f t="shared" si="2"/>
        <v>0</v>
      </c>
      <c r="J9" s="126">
        <f t="shared" si="2"/>
        <v>0</v>
      </c>
      <c r="K9" s="126">
        <f t="shared" si="2"/>
        <v>720</v>
      </c>
      <c r="L9" s="126">
        <f t="shared" si="2"/>
        <v>0</v>
      </c>
      <c r="M9" s="126">
        <f t="shared" si="2"/>
        <v>730</v>
      </c>
      <c r="N9" s="126">
        <f t="shared" si="2"/>
        <v>116</v>
      </c>
      <c r="O9" s="126">
        <f t="shared" si="2"/>
        <v>1800</v>
      </c>
      <c r="P9" s="126">
        <f t="shared" si="2"/>
        <v>0</v>
      </c>
      <c r="Q9" s="126">
        <f t="shared" si="2"/>
        <v>918.2</v>
      </c>
      <c r="R9" s="126">
        <f t="shared" si="2"/>
        <v>0</v>
      </c>
      <c r="S9" s="126">
        <f t="shared" si="2"/>
        <v>600</v>
      </c>
      <c r="T9" s="126">
        <f t="shared" si="2"/>
        <v>1070.3</v>
      </c>
      <c r="U9" s="126">
        <f t="shared" si="2"/>
        <v>2300</v>
      </c>
      <c r="V9" s="126">
        <f t="shared" si="2"/>
        <v>0</v>
      </c>
      <c r="W9" s="126">
        <f t="shared" si="2"/>
        <v>1000</v>
      </c>
      <c r="X9" s="126">
        <f t="shared" si="2"/>
        <v>0</v>
      </c>
      <c r="Y9" s="126">
        <f t="shared" si="2"/>
        <v>0</v>
      </c>
      <c r="Z9" s="126">
        <f t="shared" si="2"/>
        <v>0</v>
      </c>
      <c r="AA9" s="126">
        <f t="shared" si="2"/>
        <v>0</v>
      </c>
      <c r="AB9" s="126">
        <f t="shared" si="2"/>
        <v>0</v>
      </c>
      <c r="AC9" s="126">
        <f t="shared" si="2"/>
        <v>0</v>
      </c>
      <c r="AD9" s="126">
        <f t="shared" si="2"/>
        <v>0</v>
      </c>
      <c r="AE9" s="126">
        <f t="shared" si="2"/>
        <v>0</v>
      </c>
      <c r="AF9" s="126">
        <f t="shared" si="2"/>
        <v>400</v>
      </c>
      <c r="AG9" s="126">
        <f t="shared" si="2"/>
        <v>0</v>
      </c>
      <c r="AH9" s="126">
        <f t="shared" si="2"/>
        <v>700</v>
      </c>
      <c r="AI9" s="126">
        <f t="shared" si="2"/>
        <v>0</v>
      </c>
      <c r="AJ9" s="126">
        <f t="shared" si="2"/>
        <v>0</v>
      </c>
      <c r="AK9" s="126">
        <f t="shared" si="2"/>
        <v>0</v>
      </c>
      <c r="AL9" s="126">
        <f t="shared" si="2"/>
        <v>0</v>
      </c>
      <c r="AM9" s="126">
        <f t="shared" si="2"/>
        <v>0</v>
      </c>
      <c r="AN9" s="126">
        <f t="shared" si="2"/>
        <v>0</v>
      </c>
      <c r="AO9" s="126">
        <f t="shared" si="2"/>
        <v>0</v>
      </c>
      <c r="AP9" s="126">
        <f t="shared" si="2"/>
        <v>0</v>
      </c>
      <c r="AQ9" s="126">
        <f t="shared" si="2"/>
        <v>0</v>
      </c>
      <c r="AR9" s="126">
        <f t="shared" si="2"/>
        <v>120608.4</v>
      </c>
      <c r="AS9" s="127">
        <f t="shared" si="2"/>
        <v>0</v>
      </c>
      <c r="AT9" s="128">
        <f>+SUM(AT3:AT8)</f>
        <v>117212</v>
      </c>
      <c r="AU9" s="128">
        <f t="shared" si="2"/>
        <v>123381.09999999999</v>
      </c>
      <c r="AV9" s="128">
        <f t="shared" si="2"/>
        <v>6169.0999999999949</v>
      </c>
    </row>
    <row r="10" spans="1:49">
      <c r="A10" s="116" t="s">
        <v>200</v>
      </c>
      <c r="B10" s="90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>
        <v>0</v>
      </c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>
        <f t="shared" ref="AR10:AR18" si="3">+SUM(B10:AQ10)</f>
        <v>0</v>
      </c>
      <c r="AS10" s="117"/>
      <c r="AT10" s="118">
        <f t="shared" ref="AT10:AT18" si="4">+AR10+AS10</f>
        <v>0</v>
      </c>
      <c r="AU10" s="118">
        <v>600</v>
      </c>
      <c r="AV10" s="119">
        <f t="shared" ref="AV10:AV18" si="5">+AU10-AT10</f>
        <v>600</v>
      </c>
    </row>
    <row r="11" spans="1:49">
      <c r="A11" s="194" t="s">
        <v>60</v>
      </c>
      <c r="B11" s="91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/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f t="shared" si="3"/>
        <v>0</v>
      </c>
      <c r="AS11" s="101">
        <v>0</v>
      </c>
      <c r="AT11" s="104">
        <f t="shared" si="4"/>
        <v>0</v>
      </c>
      <c r="AU11" s="104">
        <v>0</v>
      </c>
      <c r="AV11" s="106">
        <f t="shared" si="5"/>
        <v>0</v>
      </c>
    </row>
    <row r="12" spans="1:49">
      <c r="A12" s="194" t="s">
        <v>59</v>
      </c>
      <c r="B12" s="9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>
        <f t="shared" si="3"/>
        <v>0</v>
      </c>
      <c r="AS12" s="101"/>
      <c r="AT12" s="104">
        <f t="shared" si="4"/>
        <v>0</v>
      </c>
      <c r="AU12" s="104">
        <v>0</v>
      </c>
      <c r="AV12" s="106">
        <f t="shared" si="5"/>
        <v>0</v>
      </c>
    </row>
    <row r="13" spans="1:49">
      <c r="A13" s="194" t="s">
        <v>58</v>
      </c>
      <c r="B13" s="91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/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f t="shared" si="3"/>
        <v>0</v>
      </c>
      <c r="AS13" s="101"/>
      <c r="AT13" s="104">
        <f t="shared" si="4"/>
        <v>0</v>
      </c>
      <c r="AU13" s="104">
        <v>0</v>
      </c>
      <c r="AV13" s="106">
        <f t="shared" si="5"/>
        <v>0</v>
      </c>
    </row>
    <row r="14" spans="1:49">
      <c r="A14" s="98" t="s">
        <v>199</v>
      </c>
      <c r="B14" s="92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>
        <v>1900</v>
      </c>
      <c r="AN14" s="42"/>
      <c r="AO14" s="42"/>
      <c r="AP14" s="42"/>
      <c r="AQ14" s="42"/>
      <c r="AR14" s="42">
        <f t="shared" si="3"/>
        <v>1900</v>
      </c>
      <c r="AS14" s="101"/>
      <c r="AT14" s="104">
        <f t="shared" si="4"/>
        <v>1900</v>
      </c>
      <c r="AU14" s="104">
        <v>0</v>
      </c>
      <c r="AV14" s="106">
        <f t="shared" si="5"/>
        <v>-1900</v>
      </c>
    </row>
    <row r="15" spans="1:49">
      <c r="A15" s="98" t="s">
        <v>198</v>
      </c>
      <c r="B15" s="92">
        <v>3600</v>
      </c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>
        <v>500</v>
      </c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>
        <f>8585-4100</f>
        <v>4485</v>
      </c>
      <c r="AM15" s="42"/>
      <c r="AN15" s="42"/>
      <c r="AO15" s="42"/>
      <c r="AP15" s="42"/>
      <c r="AQ15" s="42"/>
      <c r="AR15" s="42">
        <f t="shared" si="3"/>
        <v>8585</v>
      </c>
      <c r="AS15" s="101"/>
      <c r="AT15" s="104">
        <f t="shared" si="4"/>
        <v>8585</v>
      </c>
      <c r="AU15" s="104">
        <v>8585</v>
      </c>
      <c r="AV15" s="106">
        <f t="shared" si="5"/>
        <v>0</v>
      </c>
    </row>
    <row r="16" spans="1:49">
      <c r="A16" s="98" t="s">
        <v>209</v>
      </c>
      <c r="B16" s="9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>
        <v>0</v>
      </c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>
        <v>2230</v>
      </c>
      <c r="AM16" s="42"/>
      <c r="AN16" s="42"/>
      <c r="AO16" s="42"/>
      <c r="AP16" s="42">
        <v>70</v>
      </c>
      <c r="AQ16" s="42"/>
      <c r="AR16" s="42">
        <f t="shared" si="3"/>
        <v>2300</v>
      </c>
      <c r="AS16" s="101"/>
      <c r="AT16" s="104">
        <f t="shared" si="4"/>
        <v>2300</v>
      </c>
      <c r="AU16" s="104">
        <v>4800</v>
      </c>
      <c r="AV16" s="106">
        <f t="shared" si="5"/>
        <v>2500</v>
      </c>
    </row>
    <row r="17" spans="1:48">
      <c r="A17" s="98" t="s">
        <v>210</v>
      </c>
      <c r="B17" s="9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>
        <f t="shared" si="3"/>
        <v>0</v>
      </c>
      <c r="AS17" s="101"/>
      <c r="AT17" s="104">
        <f t="shared" si="4"/>
        <v>0</v>
      </c>
      <c r="AU17" s="104">
        <v>200</v>
      </c>
      <c r="AV17" s="106">
        <f t="shared" si="5"/>
        <v>200</v>
      </c>
    </row>
    <row r="18" spans="1:48">
      <c r="A18" s="98" t="s">
        <v>197</v>
      </c>
      <c r="B18" s="9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>
        <v>1470</v>
      </c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>
        <f t="shared" si="3"/>
        <v>1470</v>
      </c>
      <c r="AS18" s="101"/>
      <c r="AT18" s="104">
        <f t="shared" si="4"/>
        <v>1470</v>
      </c>
      <c r="AU18" s="104">
        <v>0</v>
      </c>
      <c r="AV18" s="106">
        <f t="shared" si="5"/>
        <v>-1470</v>
      </c>
    </row>
    <row r="19" spans="1:48" s="129" customFormat="1" ht="15" customHeight="1" thickBot="1">
      <c r="A19" s="195" t="s">
        <v>52</v>
      </c>
      <c r="B19" s="125">
        <f t="shared" ref="B19:AV19" si="6">+SUM(B10:B18)</f>
        <v>3600</v>
      </c>
      <c r="C19" s="126">
        <f t="shared" si="6"/>
        <v>0</v>
      </c>
      <c r="D19" s="126">
        <f t="shared" si="6"/>
        <v>0</v>
      </c>
      <c r="E19" s="126">
        <f t="shared" si="6"/>
        <v>0</v>
      </c>
      <c r="F19" s="126">
        <f t="shared" si="6"/>
        <v>0</v>
      </c>
      <c r="G19" s="126">
        <f t="shared" si="6"/>
        <v>0</v>
      </c>
      <c r="H19" s="126">
        <f t="shared" si="6"/>
        <v>0</v>
      </c>
      <c r="I19" s="126">
        <f t="shared" si="6"/>
        <v>0</v>
      </c>
      <c r="J19" s="126">
        <f t="shared" si="6"/>
        <v>0</v>
      </c>
      <c r="K19" s="126">
        <f t="shared" si="6"/>
        <v>0</v>
      </c>
      <c r="L19" s="126">
        <f t="shared" si="6"/>
        <v>0</v>
      </c>
      <c r="M19" s="126">
        <f t="shared" si="6"/>
        <v>0</v>
      </c>
      <c r="N19" s="126">
        <f t="shared" si="6"/>
        <v>0</v>
      </c>
      <c r="O19" s="126">
        <f t="shared" si="6"/>
        <v>0</v>
      </c>
      <c r="P19" s="126">
        <f t="shared" si="6"/>
        <v>500</v>
      </c>
      <c r="Q19" s="126">
        <f t="shared" si="6"/>
        <v>0</v>
      </c>
      <c r="R19" s="126">
        <f t="shared" si="6"/>
        <v>0</v>
      </c>
      <c r="S19" s="126">
        <f t="shared" si="6"/>
        <v>0</v>
      </c>
      <c r="T19" s="126">
        <f t="shared" si="6"/>
        <v>0</v>
      </c>
      <c r="U19" s="126">
        <f t="shared" si="6"/>
        <v>0</v>
      </c>
      <c r="V19" s="126">
        <f t="shared" si="6"/>
        <v>0</v>
      </c>
      <c r="W19" s="126">
        <f t="shared" si="6"/>
        <v>0</v>
      </c>
      <c r="X19" s="126">
        <f t="shared" si="6"/>
        <v>0</v>
      </c>
      <c r="Y19" s="126">
        <f t="shared" si="6"/>
        <v>0</v>
      </c>
      <c r="Z19" s="126">
        <f t="shared" si="6"/>
        <v>0</v>
      </c>
      <c r="AA19" s="126">
        <f t="shared" si="6"/>
        <v>0</v>
      </c>
      <c r="AB19" s="126">
        <f t="shared" si="6"/>
        <v>1470</v>
      </c>
      <c r="AC19" s="126">
        <f t="shared" si="6"/>
        <v>0</v>
      </c>
      <c r="AD19" s="126">
        <f t="shared" si="6"/>
        <v>0</v>
      </c>
      <c r="AE19" s="126">
        <f t="shared" si="6"/>
        <v>0</v>
      </c>
      <c r="AF19" s="126">
        <f t="shared" si="6"/>
        <v>0</v>
      </c>
      <c r="AG19" s="126">
        <f t="shared" si="6"/>
        <v>0</v>
      </c>
      <c r="AH19" s="126">
        <f t="shared" si="6"/>
        <v>0</v>
      </c>
      <c r="AI19" s="126">
        <f t="shared" si="6"/>
        <v>0</v>
      </c>
      <c r="AJ19" s="126">
        <f t="shared" si="6"/>
        <v>0</v>
      </c>
      <c r="AK19" s="126">
        <f t="shared" si="6"/>
        <v>0</v>
      </c>
      <c r="AL19" s="126">
        <f t="shared" si="6"/>
        <v>6715</v>
      </c>
      <c r="AM19" s="126">
        <f t="shared" si="6"/>
        <v>1900</v>
      </c>
      <c r="AN19" s="126">
        <f t="shared" si="6"/>
        <v>0</v>
      </c>
      <c r="AO19" s="126">
        <f t="shared" si="6"/>
        <v>0</v>
      </c>
      <c r="AP19" s="126">
        <f t="shared" si="6"/>
        <v>70</v>
      </c>
      <c r="AQ19" s="126">
        <f t="shared" si="6"/>
        <v>0</v>
      </c>
      <c r="AR19" s="126">
        <f t="shared" si="6"/>
        <v>14255</v>
      </c>
      <c r="AS19" s="127">
        <f t="shared" si="6"/>
        <v>0</v>
      </c>
      <c r="AT19" s="128">
        <f>+SUM(AT10:AT18)</f>
        <v>14255</v>
      </c>
      <c r="AU19" s="128">
        <f t="shared" si="6"/>
        <v>14185</v>
      </c>
      <c r="AV19" s="128">
        <f t="shared" si="6"/>
        <v>-70</v>
      </c>
    </row>
    <row r="20" spans="1:48">
      <c r="A20" s="116" t="s">
        <v>191</v>
      </c>
      <c r="B20" s="90">
        <v>18466.48</v>
      </c>
      <c r="C20" s="88"/>
      <c r="D20" s="88"/>
      <c r="E20" s="88"/>
      <c r="F20" s="88"/>
      <c r="G20" s="88"/>
      <c r="H20" s="88">
        <v>400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>
        <f>2700+12690+4000+250</f>
        <v>19640</v>
      </c>
      <c r="V20" s="88"/>
      <c r="W20" s="88"/>
      <c r="X20" s="88">
        <f>500+100</f>
        <v>600</v>
      </c>
      <c r="Y20" s="88"/>
      <c r="Z20" s="88"/>
      <c r="AA20" s="88"/>
      <c r="AB20" s="88"/>
      <c r="AC20" s="88"/>
      <c r="AD20" s="88"/>
      <c r="AE20" s="88"/>
      <c r="AF20" s="88"/>
      <c r="AG20" s="88"/>
      <c r="AH20" s="88">
        <v>1900</v>
      </c>
      <c r="AI20" s="88"/>
      <c r="AJ20" s="88"/>
      <c r="AK20" s="88"/>
      <c r="AL20" s="88"/>
      <c r="AM20" s="88"/>
      <c r="AN20" s="88"/>
      <c r="AO20" s="88"/>
      <c r="AP20" s="88"/>
      <c r="AQ20" s="88"/>
      <c r="AR20" s="88">
        <f t="shared" ref="AR20:AR24" si="7">+SUM(B20:AQ20)</f>
        <v>41006.479999999996</v>
      </c>
      <c r="AS20" s="117"/>
      <c r="AT20" s="118">
        <f>+AR20+AS20</f>
        <v>41006.479999999996</v>
      </c>
      <c r="AU20" s="118">
        <v>42745.5</v>
      </c>
      <c r="AV20" s="119">
        <f>+AU20-AT20</f>
        <v>1739.0200000000041</v>
      </c>
    </row>
    <row r="21" spans="1:48">
      <c r="A21" s="98" t="s">
        <v>192</v>
      </c>
      <c r="B21" s="91">
        <f>26711.168+100+11294.976</f>
        <v>38106.144</v>
      </c>
      <c r="C21" s="42"/>
      <c r="D21" s="42"/>
      <c r="E21" s="42"/>
      <c r="F21" s="42"/>
      <c r="G21" s="42"/>
      <c r="H21" s="42">
        <v>100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>
        <v>100</v>
      </c>
      <c r="U21" s="42">
        <f>2124+376+600+150</f>
        <v>3250</v>
      </c>
      <c r="V21" s="42"/>
      <c r="W21" s="42"/>
      <c r="X21" s="42">
        <v>2000</v>
      </c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>
        <f t="shared" si="7"/>
        <v>43556.144</v>
      </c>
      <c r="AS21" s="101"/>
      <c r="AT21" s="104">
        <f>+AR21+AS21</f>
        <v>43556.144</v>
      </c>
      <c r="AU21" s="104">
        <v>47143.1</v>
      </c>
      <c r="AV21" s="106">
        <f>+AU21-AT21</f>
        <v>3586.9559999999983</v>
      </c>
    </row>
    <row r="22" spans="1:48">
      <c r="A22" s="98" t="s">
        <v>208</v>
      </c>
      <c r="B22" s="91">
        <v>9000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>
        <v>200</v>
      </c>
      <c r="Q22" s="42"/>
      <c r="R22" s="42"/>
      <c r="S22" s="42"/>
      <c r="T22" s="42"/>
      <c r="U22" s="42"/>
      <c r="V22" s="42"/>
      <c r="W22" s="42"/>
      <c r="X22" s="44">
        <v>3971</v>
      </c>
      <c r="Y22" s="42">
        <v>600</v>
      </c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>
        <f t="shared" si="7"/>
        <v>13771</v>
      </c>
      <c r="AS22" s="101"/>
      <c r="AT22" s="104">
        <f>+AR22+AS22</f>
        <v>13771</v>
      </c>
      <c r="AU22" s="104">
        <v>13771</v>
      </c>
      <c r="AV22" s="106">
        <f>+AU22-AT22</f>
        <v>0</v>
      </c>
    </row>
    <row r="23" spans="1:48" ht="25.5">
      <c r="A23" s="98" t="s">
        <v>211</v>
      </c>
      <c r="B23" s="9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>
        <v>2069.1999999999998</v>
      </c>
      <c r="AQ23" s="42"/>
      <c r="AR23" s="42">
        <f t="shared" si="7"/>
        <v>2069.1999999999998</v>
      </c>
      <c r="AS23" s="101"/>
      <c r="AT23" s="104">
        <f>+AR23+AS23</f>
        <v>2069.1999999999998</v>
      </c>
      <c r="AU23" s="104">
        <v>0</v>
      </c>
      <c r="AV23" s="106">
        <f>+AU23-AT23</f>
        <v>-2069.1999999999998</v>
      </c>
    </row>
    <row r="24" spans="1:48">
      <c r="A24" s="98" t="s">
        <v>193</v>
      </c>
      <c r="B24" s="91"/>
      <c r="C24" s="42"/>
      <c r="D24" s="42"/>
      <c r="E24" s="42"/>
      <c r="F24" s="42">
        <v>2497.9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>
        <v>0</v>
      </c>
      <c r="R24" s="42">
        <v>0</v>
      </c>
      <c r="S24" s="42"/>
      <c r="T24" s="42"/>
      <c r="U24" s="42"/>
      <c r="V24" s="42"/>
      <c r="W24" s="42">
        <v>0</v>
      </c>
      <c r="X24" s="42">
        <v>21090.1</v>
      </c>
      <c r="Y24" s="42"/>
      <c r="Z24" s="42"/>
      <c r="AA24" s="42"/>
      <c r="AB24" s="42"/>
      <c r="AC24" s="42"/>
      <c r="AD24" s="42"/>
      <c r="AE24" s="42">
        <v>15096.5</v>
      </c>
      <c r="AF24" s="42"/>
      <c r="AG24" s="42"/>
      <c r="AH24" s="42"/>
      <c r="AI24" s="42"/>
      <c r="AJ24" s="42"/>
      <c r="AK24" s="42">
        <v>28637.3</v>
      </c>
      <c r="AL24" s="42">
        <v>17443.7</v>
      </c>
      <c r="AM24" s="42"/>
      <c r="AN24" s="42">
        <v>9808.2999999999993</v>
      </c>
      <c r="AO24" s="42">
        <v>3824.3</v>
      </c>
      <c r="AP24" s="42"/>
      <c r="AQ24" s="42"/>
      <c r="AR24" s="42">
        <f t="shared" si="7"/>
        <v>98398.1</v>
      </c>
      <c r="AS24" s="101"/>
      <c r="AT24" s="104">
        <f>+AR24+AS24</f>
        <v>98398.1</v>
      </c>
      <c r="AU24" s="104">
        <v>0</v>
      </c>
      <c r="AV24" s="106">
        <f>+AU24-AT24</f>
        <v>-98398.1</v>
      </c>
    </row>
    <row r="25" spans="1:48" s="129" customFormat="1" ht="15" customHeight="1" thickBot="1">
      <c r="A25" s="124" t="s">
        <v>194</v>
      </c>
      <c r="B25" s="125">
        <f t="shared" ref="B25:AS25" si="8">+SUM(B20:B24)</f>
        <v>65572.623999999996</v>
      </c>
      <c r="C25" s="126">
        <f t="shared" si="8"/>
        <v>0</v>
      </c>
      <c r="D25" s="126">
        <f t="shared" si="8"/>
        <v>0</v>
      </c>
      <c r="E25" s="126">
        <f t="shared" si="8"/>
        <v>0</v>
      </c>
      <c r="F25" s="126">
        <f t="shared" si="8"/>
        <v>2497.9</v>
      </c>
      <c r="G25" s="126">
        <f t="shared" si="8"/>
        <v>0</v>
      </c>
      <c r="H25" s="126">
        <f t="shared" si="8"/>
        <v>500</v>
      </c>
      <c r="I25" s="126">
        <f t="shared" si="8"/>
        <v>0</v>
      </c>
      <c r="J25" s="126">
        <f t="shared" si="8"/>
        <v>0</v>
      </c>
      <c r="K25" s="126">
        <f t="shared" si="8"/>
        <v>0</v>
      </c>
      <c r="L25" s="126">
        <f t="shared" si="8"/>
        <v>0</v>
      </c>
      <c r="M25" s="126">
        <f t="shared" si="8"/>
        <v>0</v>
      </c>
      <c r="N25" s="126">
        <f t="shared" si="8"/>
        <v>0</v>
      </c>
      <c r="O25" s="126">
        <f t="shared" si="8"/>
        <v>0</v>
      </c>
      <c r="P25" s="126">
        <f t="shared" si="8"/>
        <v>200</v>
      </c>
      <c r="Q25" s="126">
        <f t="shared" si="8"/>
        <v>0</v>
      </c>
      <c r="R25" s="126">
        <f t="shared" si="8"/>
        <v>0</v>
      </c>
      <c r="S25" s="126">
        <f t="shared" si="8"/>
        <v>0</v>
      </c>
      <c r="T25" s="126">
        <f t="shared" si="8"/>
        <v>100</v>
      </c>
      <c r="U25" s="126">
        <f t="shared" si="8"/>
        <v>22890</v>
      </c>
      <c r="V25" s="126">
        <f t="shared" si="8"/>
        <v>0</v>
      </c>
      <c r="W25" s="126">
        <f t="shared" si="8"/>
        <v>0</v>
      </c>
      <c r="X25" s="126">
        <f t="shared" si="8"/>
        <v>27661.1</v>
      </c>
      <c r="Y25" s="126">
        <f t="shared" si="8"/>
        <v>600</v>
      </c>
      <c r="Z25" s="126">
        <f t="shared" si="8"/>
        <v>0</v>
      </c>
      <c r="AA25" s="126">
        <f t="shared" si="8"/>
        <v>0</v>
      </c>
      <c r="AB25" s="126">
        <f t="shared" si="8"/>
        <v>0</v>
      </c>
      <c r="AC25" s="126">
        <f t="shared" si="8"/>
        <v>0</v>
      </c>
      <c r="AD25" s="126">
        <f t="shared" si="8"/>
        <v>0</v>
      </c>
      <c r="AE25" s="126">
        <f t="shared" si="8"/>
        <v>15096.5</v>
      </c>
      <c r="AF25" s="126">
        <f t="shared" si="8"/>
        <v>0</v>
      </c>
      <c r="AG25" s="126">
        <f t="shared" si="8"/>
        <v>0</v>
      </c>
      <c r="AH25" s="126">
        <f t="shared" si="8"/>
        <v>1900</v>
      </c>
      <c r="AI25" s="126">
        <f t="shared" si="8"/>
        <v>0</v>
      </c>
      <c r="AJ25" s="126">
        <f t="shared" si="8"/>
        <v>0</v>
      </c>
      <c r="AK25" s="126">
        <f t="shared" si="8"/>
        <v>28637.3</v>
      </c>
      <c r="AL25" s="126">
        <f t="shared" si="8"/>
        <v>17443.7</v>
      </c>
      <c r="AM25" s="126">
        <f t="shared" si="8"/>
        <v>0</v>
      </c>
      <c r="AN25" s="126">
        <f t="shared" si="8"/>
        <v>9808.2999999999993</v>
      </c>
      <c r="AO25" s="126">
        <f t="shared" si="8"/>
        <v>3824.3</v>
      </c>
      <c r="AP25" s="126">
        <f t="shared" si="8"/>
        <v>2069.1999999999998</v>
      </c>
      <c r="AQ25" s="126">
        <f t="shared" si="8"/>
        <v>0</v>
      </c>
      <c r="AR25" s="126">
        <f t="shared" si="8"/>
        <v>198800.924</v>
      </c>
      <c r="AS25" s="127">
        <f t="shared" si="8"/>
        <v>0</v>
      </c>
      <c r="AT25" s="128">
        <f>+SUM(AT20:AT24)</f>
        <v>198800.924</v>
      </c>
      <c r="AU25" s="128">
        <f>+SUM(AU20:AU24)</f>
        <v>103659.6</v>
      </c>
      <c r="AV25" s="128">
        <f>+SUM(AV20:AV24)</f>
        <v>-95141.324000000008</v>
      </c>
    </row>
    <row r="26" spans="1:48" ht="15.75" customHeight="1">
      <c r="A26" s="116" t="s">
        <v>189</v>
      </c>
      <c r="B26" s="90">
        <v>902.01599999999996</v>
      </c>
      <c r="C26" s="88"/>
      <c r="D26" s="88"/>
      <c r="E26" s="88">
        <v>5000</v>
      </c>
      <c r="F26" s="88"/>
      <c r="G26" s="88"/>
      <c r="H26" s="88"/>
      <c r="I26" s="88">
        <v>0</v>
      </c>
      <c r="J26" s="88"/>
      <c r="K26" s="88"/>
      <c r="L26" s="88"/>
      <c r="M26" s="88"/>
      <c r="N26" s="88"/>
      <c r="O26" s="88"/>
      <c r="P26" s="88">
        <v>300</v>
      </c>
      <c r="Q26" s="88"/>
      <c r="R26" s="88"/>
      <c r="S26" s="88"/>
      <c r="T26" s="88"/>
      <c r="U26" s="88"/>
      <c r="V26" s="88"/>
      <c r="W26" s="88"/>
      <c r="X26" s="123">
        <v>300</v>
      </c>
      <c r="Y26" s="88">
        <v>0</v>
      </c>
      <c r="Z26" s="88"/>
      <c r="AA26" s="88"/>
      <c r="AB26" s="88"/>
      <c r="AC26" s="88"/>
      <c r="AD26" s="88"/>
      <c r="AE26" s="88"/>
      <c r="AF26" s="88"/>
      <c r="AG26" s="88"/>
      <c r="AH26" s="88">
        <v>0</v>
      </c>
      <c r="AI26" s="88"/>
      <c r="AJ26" s="88"/>
      <c r="AK26" s="88"/>
      <c r="AL26" s="88"/>
      <c r="AM26" s="88"/>
      <c r="AN26" s="88"/>
      <c r="AO26" s="88"/>
      <c r="AP26" s="88"/>
      <c r="AQ26" s="88"/>
      <c r="AR26" s="88">
        <f t="shared" ref="AR26:AR28" si="9">+SUM(B26:AQ26)</f>
        <v>6502.0159999999996</v>
      </c>
      <c r="AS26" s="117"/>
      <c r="AT26" s="118">
        <f>+AR26+AS26</f>
        <v>6502.0159999999996</v>
      </c>
      <c r="AU26" s="118">
        <v>6711.4</v>
      </c>
      <c r="AV26" s="119">
        <f>+AU26-AT26</f>
        <v>209.38400000000001</v>
      </c>
    </row>
    <row r="27" spans="1:48" ht="15.75" customHeight="1">
      <c r="A27" s="98" t="s">
        <v>195</v>
      </c>
      <c r="B27" s="9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>
        <v>0</v>
      </c>
      <c r="AI27" s="42"/>
      <c r="AJ27" s="42"/>
      <c r="AK27" s="42"/>
      <c r="AL27" s="42"/>
      <c r="AM27" s="42"/>
      <c r="AN27" s="42"/>
      <c r="AO27" s="42"/>
      <c r="AP27" s="42"/>
      <c r="AQ27" s="42"/>
      <c r="AR27" s="42">
        <f t="shared" si="9"/>
        <v>0</v>
      </c>
      <c r="AS27" s="101"/>
      <c r="AT27" s="104">
        <f>+AR27+AS27</f>
        <v>0</v>
      </c>
      <c r="AU27" s="104">
        <v>0</v>
      </c>
      <c r="AV27" s="106">
        <f>+AU27-AT27</f>
        <v>0</v>
      </c>
    </row>
    <row r="28" spans="1:48" ht="15.75" customHeight="1">
      <c r="A28" s="98" t="s">
        <v>196</v>
      </c>
      <c r="B28" s="9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>
        <f t="shared" si="9"/>
        <v>0</v>
      </c>
      <c r="AS28" s="101"/>
      <c r="AT28" s="104">
        <f>+AR28+AS28</f>
        <v>0</v>
      </c>
      <c r="AU28" s="104">
        <v>0</v>
      </c>
      <c r="AV28" s="106">
        <f>+AU28-AT28</f>
        <v>0</v>
      </c>
    </row>
    <row r="29" spans="1:48" s="129" customFormat="1" ht="15" customHeight="1" thickBot="1">
      <c r="A29" s="124" t="s">
        <v>190</v>
      </c>
      <c r="B29" s="125">
        <f t="shared" ref="B29:AS29" si="10">+SUM(B26:B28)</f>
        <v>902.01599999999996</v>
      </c>
      <c r="C29" s="126">
        <f t="shared" si="10"/>
        <v>0</v>
      </c>
      <c r="D29" s="126">
        <f t="shared" si="10"/>
        <v>0</v>
      </c>
      <c r="E29" s="126">
        <f t="shared" si="10"/>
        <v>5000</v>
      </c>
      <c r="F29" s="126">
        <f t="shared" si="10"/>
        <v>0</v>
      </c>
      <c r="G29" s="126">
        <f t="shared" si="10"/>
        <v>0</v>
      </c>
      <c r="H29" s="126">
        <f t="shared" si="10"/>
        <v>0</v>
      </c>
      <c r="I29" s="126">
        <f t="shared" si="10"/>
        <v>0</v>
      </c>
      <c r="J29" s="126">
        <f t="shared" si="10"/>
        <v>0</v>
      </c>
      <c r="K29" s="126">
        <f t="shared" si="10"/>
        <v>0</v>
      </c>
      <c r="L29" s="126">
        <f t="shared" si="10"/>
        <v>0</v>
      </c>
      <c r="M29" s="126">
        <f t="shared" si="10"/>
        <v>0</v>
      </c>
      <c r="N29" s="126">
        <f t="shared" si="10"/>
        <v>0</v>
      </c>
      <c r="O29" s="126">
        <f t="shared" si="10"/>
        <v>0</v>
      </c>
      <c r="P29" s="126">
        <f t="shared" si="10"/>
        <v>300</v>
      </c>
      <c r="Q29" s="126">
        <f t="shared" si="10"/>
        <v>0</v>
      </c>
      <c r="R29" s="126">
        <f t="shared" si="10"/>
        <v>0</v>
      </c>
      <c r="S29" s="126">
        <f t="shared" si="10"/>
        <v>0</v>
      </c>
      <c r="T29" s="126">
        <f t="shared" si="10"/>
        <v>0</v>
      </c>
      <c r="U29" s="126">
        <f t="shared" si="10"/>
        <v>0</v>
      </c>
      <c r="V29" s="126">
        <f t="shared" si="10"/>
        <v>0</v>
      </c>
      <c r="W29" s="126">
        <f t="shared" si="10"/>
        <v>0</v>
      </c>
      <c r="X29" s="126">
        <f t="shared" si="10"/>
        <v>300</v>
      </c>
      <c r="Y29" s="126">
        <f t="shared" si="10"/>
        <v>0</v>
      </c>
      <c r="Z29" s="126">
        <f t="shared" si="10"/>
        <v>0</v>
      </c>
      <c r="AA29" s="126">
        <f t="shared" si="10"/>
        <v>0</v>
      </c>
      <c r="AB29" s="126">
        <f t="shared" si="10"/>
        <v>0</v>
      </c>
      <c r="AC29" s="126">
        <f t="shared" si="10"/>
        <v>0</v>
      </c>
      <c r="AD29" s="126">
        <f t="shared" si="10"/>
        <v>0</v>
      </c>
      <c r="AE29" s="126">
        <f t="shared" si="10"/>
        <v>0</v>
      </c>
      <c r="AF29" s="126">
        <f t="shared" si="10"/>
        <v>0</v>
      </c>
      <c r="AG29" s="126">
        <f t="shared" si="10"/>
        <v>0</v>
      </c>
      <c r="AH29" s="126">
        <f t="shared" si="10"/>
        <v>0</v>
      </c>
      <c r="AI29" s="126">
        <f t="shared" si="10"/>
        <v>0</v>
      </c>
      <c r="AJ29" s="126">
        <f t="shared" si="10"/>
        <v>0</v>
      </c>
      <c r="AK29" s="126">
        <f t="shared" si="10"/>
        <v>0</v>
      </c>
      <c r="AL29" s="126">
        <f t="shared" si="10"/>
        <v>0</v>
      </c>
      <c r="AM29" s="126">
        <f t="shared" si="10"/>
        <v>0</v>
      </c>
      <c r="AN29" s="126">
        <f t="shared" si="10"/>
        <v>0</v>
      </c>
      <c r="AO29" s="126">
        <f t="shared" si="10"/>
        <v>0</v>
      </c>
      <c r="AP29" s="126">
        <f t="shared" si="10"/>
        <v>0</v>
      </c>
      <c r="AQ29" s="126">
        <f t="shared" si="10"/>
        <v>0</v>
      </c>
      <c r="AR29" s="126">
        <f t="shared" si="10"/>
        <v>6502.0159999999996</v>
      </c>
      <c r="AS29" s="127">
        <f t="shared" si="10"/>
        <v>0</v>
      </c>
      <c r="AT29" s="128">
        <f>+SUM(AT26:AT28)</f>
        <v>6502.0159999999996</v>
      </c>
      <c r="AU29" s="128">
        <f>+SUM(AU26:AU28)</f>
        <v>6711.4</v>
      </c>
      <c r="AV29" s="128">
        <f>+SUM(AV26:AV28)</f>
        <v>209.38400000000001</v>
      </c>
    </row>
    <row r="30" spans="1:48">
      <c r="A30" s="116" t="s">
        <v>181</v>
      </c>
      <c r="B30" s="90">
        <v>0</v>
      </c>
      <c r="C30" s="88"/>
      <c r="D30" s="88"/>
      <c r="E30" s="88">
        <v>0</v>
      </c>
      <c r="F30" s="88">
        <v>0</v>
      </c>
      <c r="G30" s="88">
        <v>0</v>
      </c>
      <c r="H30" s="88"/>
      <c r="I30" s="88"/>
      <c r="J30" s="88"/>
      <c r="K30" s="88">
        <v>0</v>
      </c>
      <c r="L30" s="88"/>
      <c r="M30" s="88"/>
      <c r="N30" s="88"/>
      <c r="O30" s="88"/>
      <c r="P30" s="88">
        <v>0</v>
      </c>
      <c r="Q30" s="88">
        <v>0</v>
      </c>
      <c r="R30" s="88"/>
      <c r="S30" s="88"/>
      <c r="T30" s="88">
        <v>0</v>
      </c>
      <c r="U30" s="88"/>
      <c r="V30" s="88"/>
      <c r="W30" s="88">
        <v>0</v>
      </c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 t="s">
        <v>40</v>
      </c>
      <c r="AJ30" s="88"/>
      <c r="AK30" s="88"/>
      <c r="AL30" s="88"/>
      <c r="AM30" s="88"/>
      <c r="AN30" s="88"/>
      <c r="AO30" s="88"/>
      <c r="AP30" s="88"/>
      <c r="AQ30" s="88"/>
      <c r="AR30" s="88">
        <f t="shared" ref="AR30:AR37" si="11">+SUM(B30:AQ30)</f>
        <v>0</v>
      </c>
      <c r="AS30" s="117"/>
      <c r="AT30" s="118">
        <f>+AR30+AS30</f>
        <v>0</v>
      </c>
      <c r="AU30" s="118">
        <v>0</v>
      </c>
      <c r="AV30" s="119">
        <f t="shared" ref="AV30:AV37" si="12">+AU30-AT30</f>
        <v>0</v>
      </c>
    </row>
    <row r="31" spans="1:48">
      <c r="A31" s="98" t="s">
        <v>182</v>
      </c>
      <c r="B31" s="91">
        <v>38347</v>
      </c>
      <c r="C31" s="42"/>
      <c r="D31" s="42"/>
      <c r="E31" s="42">
        <v>1400</v>
      </c>
      <c r="F31" s="42">
        <v>128</v>
      </c>
      <c r="G31" s="42">
        <v>180</v>
      </c>
      <c r="H31" s="42"/>
      <c r="I31" s="42"/>
      <c r="J31" s="42"/>
      <c r="K31" s="42">
        <v>50</v>
      </c>
      <c r="L31" s="42"/>
      <c r="M31" s="42"/>
      <c r="N31" s="42"/>
      <c r="O31" s="42"/>
      <c r="P31" s="42">
        <v>500</v>
      </c>
      <c r="Q31" s="42">
        <v>175</v>
      </c>
      <c r="R31" s="42"/>
      <c r="S31" s="42"/>
      <c r="T31" s="42">
        <v>120</v>
      </c>
      <c r="U31" s="42"/>
      <c r="V31" s="42"/>
      <c r="W31" s="42">
        <f>400+300</f>
        <v>700</v>
      </c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>
        <v>800</v>
      </c>
      <c r="AO31" s="42"/>
      <c r="AP31" s="42"/>
      <c r="AQ31" s="42"/>
      <c r="AR31" s="42">
        <f t="shared" si="11"/>
        <v>42400</v>
      </c>
      <c r="AS31" s="101">
        <v>-2000</v>
      </c>
      <c r="AT31" s="104">
        <v>31943</v>
      </c>
      <c r="AU31" s="104">
        <v>49000</v>
      </c>
      <c r="AV31" s="106">
        <f t="shared" si="12"/>
        <v>17057</v>
      </c>
    </row>
    <row r="32" spans="1:48">
      <c r="A32" s="98" t="s">
        <v>183</v>
      </c>
      <c r="B32" s="91">
        <v>4473</v>
      </c>
      <c r="C32" s="42"/>
      <c r="D32" s="42"/>
      <c r="E32" s="42">
        <v>200</v>
      </c>
      <c r="F32" s="42">
        <v>50</v>
      </c>
      <c r="G32" s="42">
        <v>90</v>
      </c>
      <c r="H32" s="42"/>
      <c r="I32" s="42"/>
      <c r="J32" s="42"/>
      <c r="K32" s="42">
        <v>30</v>
      </c>
      <c r="L32" s="42"/>
      <c r="M32" s="42"/>
      <c r="N32" s="42"/>
      <c r="O32" s="42"/>
      <c r="P32" s="42">
        <v>300</v>
      </c>
      <c r="Q32" s="42"/>
      <c r="R32" s="42"/>
      <c r="S32" s="42"/>
      <c r="T32" s="42">
        <v>50</v>
      </c>
      <c r="U32" s="42"/>
      <c r="V32" s="42"/>
      <c r="W32" s="42">
        <v>60</v>
      </c>
      <c r="X32" s="42"/>
      <c r="Y32" s="42">
        <v>80</v>
      </c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>
        <f t="shared" si="11"/>
        <v>5333</v>
      </c>
      <c r="AS32" s="101"/>
      <c r="AT32" s="104">
        <f t="shared" ref="AT32:AT37" si="13">+AR32+AS32</f>
        <v>5333</v>
      </c>
      <c r="AU32" s="104">
        <v>6653</v>
      </c>
      <c r="AV32" s="106">
        <f t="shared" si="12"/>
        <v>1320</v>
      </c>
    </row>
    <row r="33" spans="1:48">
      <c r="A33" s="98" t="s">
        <v>184</v>
      </c>
      <c r="B33" s="92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>
        <v>300</v>
      </c>
      <c r="Q33" s="41"/>
      <c r="R33" s="41"/>
      <c r="S33" s="41"/>
      <c r="T33" s="41"/>
      <c r="U33" s="41"/>
      <c r="V33" s="41"/>
      <c r="W33" s="41"/>
      <c r="X33" s="41"/>
      <c r="Y33" s="42">
        <v>6990</v>
      </c>
      <c r="Z33" s="41"/>
      <c r="AA33" s="41"/>
      <c r="AB33" s="41"/>
      <c r="AC33" s="41"/>
      <c r="AD33" s="41"/>
      <c r="AE33" s="41"/>
      <c r="AF33" s="41">
        <v>100</v>
      </c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2">
        <f t="shared" si="11"/>
        <v>7390</v>
      </c>
      <c r="AS33" s="101"/>
      <c r="AT33" s="104">
        <f t="shared" si="13"/>
        <v>7390</v>
      </c>
      <c r="AU33" s="104">
        <v>7390</v>
      </c>
      <c r="AV33" s="106">
        <f t="shared" si="12"/>
        <v>0</v>
      </c>
    </row>
    <row r="34" spans="1:48">
      <c r="A34" s="98" t="s">
        <v>185</v>
      </c>
      <c r="B34" s="9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2">
        <v>480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2">
        <f t="shared" si="11"/>
        <v>480</v>
      </c>
      <c r="AS34" s="101"/>
      <c r="AT34" s="104">
        <f t="shared" si="13"/>
        <v>480</v>
      </c>
      <c r="AU34" s="104">
        <v>480</v>
      </c>
      <c r="AV34" s="106">
        <f t="shared" si="12"/>
        <v>0</v>
      </c>
    </row>
    <row r="35" spans="1:48">
      <c r="A35" s="98" t="s">
        <v>186</v>
      </c>
      <c r="B35" s="9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>
        <v>600</v>
      </c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2">
        <f t="shared" si="11"/>
        <v>600</v>
      </c>
      <c r="AS35" s="101"/>
      <c r="AT35" s="104">
        <f t="shared" si="13"/>
        <v>600</v>
      </c>
      <c r="AU35" s="104">
        <v>600</v>
      </c>
      <c r="AV35" s="106">
        <f t="shared" si="12"/>
        <v>0</v>
      </c>
    </row>
    <row r="36" spans="1:48">
      <c r="A36" s="98" t="s">
        <v>187</v>
      </c>
      <c r="B36" s="9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2">
        <f t="shared" si="11"/>
        <v>0</v>
      </c>
      <c r="AS36" s="101"/>
      <c r="AT36" s="104">
        <f t="shared" si="13"/>
        <v>0</v>
      </c>
      <c r="AU36" s="104">
        <v>0</v>
      </c>
      <c r="AV36" s="106">
        <f t="shared" si="12"/>
        <v>0</v>
      </c>
    </row>
    <row r="37" spans="1:48" ht="35.25">
      <c r="A37" s="98" t="s">
        <v>188</v>
      </c>
      <c r="B37" s="92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>
        <v>800</v>
      </c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2">
        <f t="shared" si="11"/>
        <v>800</v>
      </c>
      <c r="AS37" s="101"/>
      <c r="AT37" s="104">
        <f t="shared" si="13"/>
        <v>800</v>
      </c>
      <c r="AU37" s="104">
        <v>800</v>
      </c>
      <c r="AV37" s="106">
        <f t="shared" si="12"/>
        <v>0</v>
      </c>
    </row>
    <row r="38" spans="1:48" s="129" customFormat="1" ht="15" customHeight="1" thickBot="1">
      <c r="A38" s="124" t="s">
        <v>180</v>
      </c>
      <c r="B38" s="125">
        <f t="shared" ref="B38:AS38" si="14">+SUM(B30:B37)</f>
        <v>42820</v>
      </c>
      <c r="C38" s="126">
        <f t="shared" si="14"/>
        <v>0</v>
      </c>
      <c r="D38" s="126">
        <f t="shared" si="14"/>
        <v>0</v>
      </c>
      <c r="E38" s="126">
        <f t="shared" si="14"/>
        <v>1600</v>
      </c>
      <c r="F38" s="126">
        <f t="shared" si="14"/>
        <v>178</v>
      </c>
      <c r="G38" s="126">
        <f t="shared" si="14"/>
        <v>270</v>
      </c>
      <c r="H38" s="126">
        <f t="shared" si="14"/>
        <v>0</v>
      </c>
      <c r="I38" s="126">
        <f t="shared" si="14"/>
        <v>0</v>
      </c>
      <c r="J38" s="126">
        <f t="shared" si="14"/>
        <v>0</v>
      </c>
      <c r="K38" s="126">
        <f t="shared" si="14"/>
        <v>80</v>
      </c>
      <c r="L38" s="126">
        <f t="shared" si="14"/>
        <v>0</v>
      </c>
      <c r="M38" s="126">
        <f t="shared" si="14"/>
        <v>0</v>
      </c>
      <c r="N38" s="126">
        <f t="shared" si="14"/>
        <v>1080</v>
      </c>
      <c r="O38" s="126">
        <f t="shared" si="14"/>
        <v>0</v>
      </c>
      <c r="P38" s="126">
        <f t="shared" si="14"/>
        <v>1900</v>
      </c>
      <c r="Q38" s="126">
        <f t="shared" si="14"/>
        <v>175</v>
      </c>
      <c r="R38" s="126">
        <f t="shared" si="14"/>
        <v>0</v>
      </c>
      <c r="S38" s="126">
        <f t="shared" si="14"/>
        <v>0</v>
      </c>
      <c r="T38" s="126">
        <f t="shared" si="14"/>
        <v>170</v>
      </c>
      <c r="U38" s="126">
        <f t="shared" si="14"/>
        <v>0</v>
      </c>
      <c r="V38" s="126">
        <f t="shared" si="14"/>
        <v>0</v>
      </c>
      <c r="W38" s="126">
        <f t="shared" si="14"/>
        <v>760</v>
      </c>
      <c r="X38" s="126">
        <f t="shared" si="14"/>
        <v>0</v>
      </c>
      <c r="Y38" s="126">
        <f t="shared" si="14"/>
        <v>7070</v>
      </c>
      <c r="Z38" s="126">
        <f t="shared" si="14"/>
        <v>0</v>
      </c>
      <c r="AA38" s="126">
        <f t="shared" si="14"/>
        <v>0</v>
      </c>
      <c r="AB38" s="126">
        <f t="shared" si="14"/>
        <v>0</v>
      </c>
      <c r="AC38" s="126">
        <f t="shared" si="14"/>
        <v>0</v>
      </c>
      <c r="AD38" s="126">
        <f t="shared" si="14"/>
        <v>0</v>
      </c>
      <c r="AE38" s="126">
        <f t="shared" si="14"/>
        <v>0</v>
      </c>
      <c r="AF38" s="126">
        <f t="shared" si="14"/>
        <v>100</v>
      </c>
      <c r="AG38" s="126">
        <f t="shared" si="14"/>
        <v>0</v>
      </c>
      <c r="AH38" s="126">
        <f t="shared" si="14"/>
        <v>0</v>
      </c>
      <c r="AI38" s="126">
        <f t="shared" si="14"/>
        <v>0</v>
      </c>
      <c r="AJ38" s="126">
        <f t="shared" si="14"/>
        <v>0</v>
      </c>
      <c r="AK38" s="126">
        <f t="shared" si="14"/>
        <v>0</v>
      </c>
      <c r="AL38" s="126">
        <f t="shared" si="14"/>
        <v>0</v>
      </c>
      <c r="AM38" s="126">
        <f t="shared" si="14"/>
        <v>0</v>
      </c>
      <c r="AN38" s="126">
        <f t="shared" si="14"/>
        <v>800</v>
      </c>
      <c r="AO38" s="126">
        <f t="shared" si="14"/>
        <v>0</v>
      </c>
      <c r="AP38" s="126">
        <f t="shared" si="14"/>
        <v>0</v>
      </c>
      <c r="AQ38" s="126">
        <f t="shared" si="14"/>
        <v>0</v>
      </c>
      <c r="AR38" s="126">
        <f t="shared" si="14"/>
        <v>57003</v>
      </c>
      <c r="AS38" s="127">
        <f t="shared" si="14"/>
        <v>-2000</v>
      </c>
      <c r="AT38" s="128">
        <f>+SUM(AT30:AT37)</f>
        <v>46546</v>
      </c>
      <c r="AU38" s="128">
        <f>+SUM(AU30:AU37)</f>
        <v>64923</v>
      </c>
      <c r="AV38" s="128">
        <f>+SUM(AV30:AV37)</f>
        <v>18377</v>
      </c>
    </row>
    <row r="39" spans="1:48">
      <c r="A39" s="196" t="s">
        <v>31</v>
      </c>
      <c r="B39" s="90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>
        <f t="shared" ref="AR39:AR48" si="15">+SUM(B39:AQ39)</f>
        <v>0</v>
      </c>
      <c r="AS39" s="117"/>
      <c r="AT39" s="118">
        <f t="shared" ref="AT39:AT44" si="16">+AR39+AS39</f>
        <v>0</v>
      </c>
      <c r="AU39" s="118">
        <v>0</v>
      </c>
      <c r="AV39" s="119">
        <f>+AT39-AU39</f>
        <v>0</v>
      </c>
    </row>
    <row r="40" spans="1:48">
      <c r="A40" s="98" t="s">
        <v>159</v>
      </c>
      <c r="B40" s="91">
        <v>11487.3</v>
      </c>
      <c r="C40" s="42"/>
      <c r="D40" s="42">
        <v>15</v>
      </c>
      <c r="E40" s="42">
        <v>800</v>
      </c>
      <c r="F40" s="42">
        <v>150</v>
      </c>
      <c r="G40" s="42">
        <v>90</v>
      </c>
      <c r="H40" s="42"/>
      <c r="I40" s="42"/>
      <c r="J40" s="42"/>
      <c r="K40" s="42">
        <v>10</v>
      </c>
      <c r="L40" s="42"/>
      <c r="M40" s="42"/>
      <c r="N40" s="42">
        <v>3</v>
      </c>
      <c r="O40" s="42"/>
      <c r="P40" s="42">
        <v>70</v>
      </c>
      <c r="Q40" s="42">
        <v>220</v>
      </c>
      <c r="R40" s="42"/>
      <c r="S40" s="42">
        <v>14</v>
      </c>
      <c r="T40" s="42">
        <v>200</v>
      </c>
      <c r="U40" s="42"/>
      <c r="V40" s="42"/>
      <c r="W40" s="42">
        <v>257</v>
      </c>
      <c r="X40" s="42">
        <v>2508</v>
      </c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>
        <v>0</v>
      </c>
      <c r="AO40" s="42"/>
      <c r="AP40" s="42"/>
      <c r="AQ40" s="42"/>
      <c r="AR40" s="42">
        <f t="shared" si="15"/>
        <v>15824.3</v>
      </c>
      <c r="AS40" s="101"/>
      <c r="AT40" s="104">
        <f t="shared" si="16"/>
        <v>15824.3</v>
      </c>
      <c r="AU40" s="104">
        <v>19396.8</v>
      </c>
      <c r="AV40" s="106">
        <f t="shared" ref="AV40:AV48" si="17">+AU40-AT40</f>
        <v>3572.5</v>
      </c>
    </row>
    <row r="41" spans="1:48">
      <c r="A41" s="98" t="s">
        <v>160</v>
      </c>
      <c r="B41" s="91">
        <v>19393.099999999999</v>
      </c>
      <c r="C41" s="42"/>
      <c r="D41" s="42"/>
      <c r="E41" s="42">
        <v>2186.2000000000003</v>
      </c>
      <c r="F41" s="42">
        <v>234.6</v>
      </c>
      <c r="G41" s="42">
        <v>124</v>
      </c>
      <c r="H41" s="42"/>
      <c r="I41" s="42"/>
      <c r="J41" s="42"/>
      <c r="K41" s="42">
        <v>60</v>
      </c>
      <c r="L41" s="42"/>
      <c r="M41" s="42"/>
      <c r="N41" s="42"/>
      <c r="O41" s="42"/>
      <c r="P41" s="42">
        <v>100</v>
      </c>
      <c r="Q41" s="42">
        <v>250</v>
      </c>
      <c r="R41" s="42"/>
      <c r="S41" s="42"/>
      <c r="T41" s="42">
        <v>100</v>
      </c>
      <c r="U41" s="42"/>
      <c r="V41" s="42"/>
      <c r="W41" s="42">
        <v>125</v>
      </c>
      <c r="X41" s="42">
        <v>5016</v>
      </c>
      <c r="Y41" s="44">
        <v>192.2</v>
      </c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>
        <v>0</v>
      </c>
      <c r="AO41" s="42"/>
      <c r="AP41" s="42"/>
      <c r="AQ41" s="42"/>
      <c r="AR41" s="42">
        <f t="shared" si="15"/>
        <v>27781.1</v>
      </c>
      <c r="AS41" s="101"/>
      <c r="AT41" s="104">
        <f t="shared" si="16"/>
        <v>27781.1</v>
      </c>
      <c r="AU41" s="104">
        <v>33283.599999999999</v>
      </c>
      <c r="AV41" s="106">
        <f t="shared" si="17"/>
        <v>5502.5</v>
      </c>
    </row>
    <row r="42" spans="1:48">
      <c r="A42" s="98" t="s">
        <v>161</v>
      </c>
      <c r="B42" s="91">
        <v>7772.9</v>
      </c>
      <c r="C42" s="42"/>
      <c r="D42" s="42">
        <v>15</v>
      </c>
      <c r="E42" s="42">
        <v>900</v>
      </c>
      <c r="F42" s="42">
        <v>100</v>
      </c>
      <c r="G42" s="42">
        <v>0</v>
      </c>
      <c r="H42" s="42"/>
      <c r="I42" s="42"/>
      <c r="J42" s="42"/>
      <c r="K42" s="42">
        <v>10</v>
      </c>
      <c r="L42" s="42"/>
      <c r="M42" s="42"/>
      <c r="N42" s="42">
        <v>3</v>
      </c>
      <c r="O42" s="42"/>
      <c r="P42" s="42">
        <v>20</v>
      </c>
      <c r="Q42" s="42">
        <v>200</v>
      </c>
      <c r="R42" s="42"/>
      <c r="S42" s="42">
        <v>14</v>
      </c>
      <c r="T42" s="42">
        <v>50</v>
      </c>
      <c r="U42" s="42"/>
      <c r="V42" s="42">
        <v>10</v>
      </c>
      <c r="W42" s="42">
        <v>100</v>
      </c>
      <c r="X42" s="42">
        <v>1504.8</v>
      </c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>
        <v>0</v>
      </c>
      <c r="AO42" s="42"/>
      <c r="AP42" s="42"/>
      <c r="AQ42" s="42"/>
      <c r="AR42" s="42">
        <f t="shared" si="15"/>
        <v>10699.699999999999</v>
      </c>
      <c r="AS42" s="101"/>
      <c r="AT42" s="104">
        <f t="shared" si="16"/>
        <v>10699.699999999999</v>
      </c>
      <c r="AU42" s="104">
        <v>13472.8</v>
      </c>
      <c r="AV42" s="106">
        <f t="shared" si="17"/>
        <v>2773.1000000000004</v>
      </c>
    </row>
    <row r="43" spans="1:48">
      <c r="A43" s="98" t="s">
        <v>162</v>
      </c>
      <c r="B43" s="91">
        <v>18813.400000000001</v>
      </c>
      <c r="C43" s="42"/>
      <c r="D43" s="42"/>
      <c r="E43" s="42">
        <v>2654.7999999999997</v>
      </c>
      <c r="F43" s="42">
        <v>300</v>
      </c>
      <c r="G43" s="42">
        <v>124</v>
      </c>
      <c r="H43" s="42"/>
      <c r="I43" s="42"/>
      <c r="J43" s="42"/>
      <c r="K43" s="42">
        <v>60</v>
      </c>
      <c r="L43" s="42"/>
      <c r="M43" s="42"/>
      <c r="N43" s="42"/>
      <c r="O43" s="42"/>
      <c r="P43" s="42">
        <v>100</v>
      </c>
      <c r="Q43" s="42">
        <v>250</v>
      </c>
      <c r="R43" s="42"/>
      <c r="S43" s="42"/>
      <c r="T43" s="42">
        <v>100</v>
      </c>
      <c r="U43" s="42"/>
      <c r="V43" s="42"/>
      <c r="W43" s="42">
        <v>125</v>
      </c>
      <c r="X43" s="42">
        <v>4120.2</v>
      </c>
      <c r="Y43" s="44">
        <v>1468</v>
      </c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>
        <v>0</v>
      </c>
      <c r="AO43" s="42"/>
      <c r="AP43" s="42"/>
      <c r="AQ43" s="42"/>
      <c r="AR43" s="42">
        <f t="shared" si="15"/>
        <v>28115.4</v>
      </c>
      <c r="AS43" s="101"/>
      <c r="AT43" s="104">
        <f t="shared" si="16"/>
        <v>28115.4</v>
      </c>
      <c r="AU43" s="104">
        <v>32596.6</v>
      </c>
      <c r="AV43" s="106">
        <f t="shared" si="17"/>
        <v>4481.1999999999971</v>
      </c>
    </row>
    <row r="44" spans="1:48">
      <c r="A44" s="98" t="s">
        <v>163</v>
      </c>
      <c r="B44" s="91">
        <v>7812.1</v>
      </c>
      <c r="C44" s="42"/>
      <c r="D44" s="42">
        <v>15</v>
      </c>
      <c r="E44" s="42">
        <v>280</v>
      </c>
      <c r="F44" s="42">
        <v>70</v>
      </c>
      <c r="G44" s="42">
        <v>0</v>
      </c>
      <c r="H44" s="42"/>
      <c r="I44" s="42"/>
      <c r="J44" s="42"/>
      <c r="K44" s="42">
        <v>10</v>
      </c>
      <c r="L44" s="42"/>
      <c r="M44" s="42"/>
      <c r="N44" s="42">
        <v>3</v>
      </c>
      <c r="O44" s="42"/>
      <c r="P44" s="42">
        <v>20</v>
      </c>
      <c r="Q44" s="42">
        <v>200</v>
      </c>
      <c r="R44" s="42"/>
      <c r="S44" s="42">
        <v>14</v>
      </c>
      <c r="T44" s="42">
        <v>100</v>
      </c>
      <c r="U44" s="42"/>
      <c r="V44" s="42"/>
      <c r="W44" s="42">
        <v>50</v>
      </c>
      <c r="X44" s="42">
        <v>1103.5</v>
      </c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>
        <v>0</v>
      </c>
      <c r="AO44" s="42"/>
      <c r="AP44" s="42"/>
      <c r="AQ44" s="42"/>
      <c r="AR44" s="42">
        <f t="shared" si="15"/>
        <v>9677.6</v>
      </c>
      <c r="AS44" s="101"/>
      <c r="AT44" s="104">
        <f t="shared" si="16"/>
        <v>9677.6</v>
      </c>
      <c r="AU44" s="104">
        <v>12320.1</v>
      </c>
      <c r="AV44" s="106">
        <f t="shared" si="17"/>
        <v>2642.5</v>
      </c>
    </row>
    <row r="45" spans="1:48">
      <c r="A45" s="98" t="s">
        <v>164</v>
      </c>
      <c r="B45" s="91">
        <v>23292.6</v>
      </c>
      <c r="C45" s="42"/>
      <c r="D45" s="42">
        <v>15</v>
      </c>
      <c r="E45" s="42">
        <v>2970</v>
      </c>
      <c r="F45" s="42">
        <v>300</v>
      </c>
      <c r="G45" s="42">
        <v>124</v>
      </c>
      <c r="H45" s="42"/>
      <c r="I45" s="42"/>
      <c r="J45" s="42"/>
      <c r="K45" s="42">
        <v>10</v>
      </c>
      <c r="L45" s="42"/>
      <c r="M45" s="42"/>
      <c r="N45" s="42">
        <v>6</v>
      </c>
      <c r="O45" s="42"/>
      <c r="P45" s="42">
        <v>65</v>
      </c>
      <c r="Q45" s="42">
        <v>250</v>
      </c>
      <c r="R45" s="42"/>
      <c r="S45" s="42">
        <v>14</v>
      </c>
      <c r="T45" s="42">
        <v>200</v>
      </c>
      <c r="U45" s="42"/>
      <c r="V45" s="42"/>
      <c r="W45" s="42">
        <v>300</v>
      </c>
      <c r="X45" s="42">
        <v>5768.4</v>
      </c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>
        <v>0</v>
      </c>
      <c r="AO45" s="42"/>
      <c r="AP45" s="42"/>
      <c r="AQ45" s="42"/>
      <c r="AR45" s="42">
        <f t="shared" si="15"/>
        <v>33315</v>
      </c>
      <c r="AS45" s="101"/>
      <c r="AT45" s="104">
        <v>32562.6</v>
      </c>
      <c r="AU45" s="104">
        <v>42772.5</v>
      </c>
      <c r="AV45" s="106">
        <f t="shared" si="17"/>
        <v>10209.900000000001</v>
      </c>
    </row>
    <row r="46" spans="1:48">
      <c r="A46" s="98" t="s">
        <v>165</v>
      </c>
      <c r="B46" s="91">
        <v>12348.2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4">
        <v>300</v>
      </c>
      <c r="X46" s="44">
        <v>6769.4</v>
      </c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>
        <f t="shared" si="15"/>
        <v>19417.599999999999</v>
      </c>
      <c r="AS46" s="101"/>
      <c r="AT46" s="104">
        <f>+AR46+AS46</f>
        <v>19417.599999999999</v>
      </c>
      <c r="AU46" s="104">
        <v>23849.4</v>
      </c>
      <c r="AV46" s="106">
        <f t="shared" si="17"/>
        <v>4431.8000000000029</v>
      </c>
    </row>
    <row r="47" spans="1:48">
      <c r="A47" s="98" t="s">
        <v>23</v>
      </c>
      <c r="B47" s="91">
        <v>10540.6</v>
      </c>
      <c r="C47" s="45"/>
      <c r="D47" s="42">
        <v>15</v>
      </c>
      <c r="E47" s="42">
        <v>660</v>
      </c>
      <c r="F47" s="42">
        <v>110</v>
      </c>
      <c r="G47" s="42">
        <v>42</v>
      </c>
      <c r="H47" s="42"/>
      <c r="I47" s="42"/>
      <c r="J47" s="42"/>
      <c r="K47" s="42">
        <v>10</v>
      </c>
      <c r="L47" s="42"/>
      <c r="M47" s="42"/>
      <c r="N47" s="42"/>
      <c r="O47" s="42"/>
      <c r="P47" s="42">
        <v>100</v>
      </c>
      <c r="Q47" s="42">
        <v>340</v>
      </c>
      <c r="R47" s="42"/>
      <c r="S47" s="42"/>
      <c r="T47" s="42">
        <v>60</v>
      </c>
      <c r="U47" s="42"/>
      <c r="V47" s="42"/>
      <c r="W47" s="42">
        <v>70</v>
      </c>
      <c r="X47" s="42">
        <v>2777</v>
      </c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>
        <f t="shared" si="15"/>
        <v>14724.6</v>
      </c>
      <c r="AS47" s="101"/>
      <c r="AT47" s="104">
        <f>+AR47+AS47</f>
        <v>14724.6</v>
      </c>
      <c r="AU47" s="104">
        <v>18769.2</v>
      </c>
      <c r="AV47" s="106">
        <f t="shared" si="17"/>
        <v>4044.6000000000004</v>
      </c>
    </row>
    <row r="48" spans="1:48">
      <c r="A48" s="98" t="s">
        <v>22</v>
      </c>
      <c r="B48" s="91">
        <v>7943.7</v>
      </c>
      <c r="C48" s="42"/>
      <c r="D48" s="42"/>
      <c r="E48" s="42">
        <v>500</v>
      </c>
      <c r="F48" s="42">
        <v>60</v>
      </c>
      <c r="G48" s="42">
        <v>66</v>
      </c>
      <c r="H48" s="42"/>
      <c r="I48" s="42"/>
      <c r="J48" s="42"/>
      <c r="K48" s="42">
        <v>10</v>
      </c>
      <c r="L48" s="42"/>
      <c r="M48" s="42"/>
      <c r="N48" s="42"/>
      <c r="O48" s="42"/>
      <c r="P48" s="42">
        <v>50</v>
      </c>
      <c r="Q48" s="42">
        <v>160</v>
      </c>
      <c r="R48" s="42"/>
      <c r="S48" s="42">
        <v>10</v>
      </c>
      <c r="T48" s="42">
        <v>30</v>
      </c>
      <c r="U48" s="42"/>
      <c r="V48" s="42"/>
      <c r="W48" s="42">
        <v>50</v>
      </c>
      <c r="X48" s="42">
        <v>957.6</v>
      </c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>
        <f t="shared" si="15"/>
        <v>9837.3000000000011</v>
      </c>
      <c r="AS48" s="101"/>
      <c r="AT48" s="104">
        <f>+AR48+AS48</f>
        <v>9837.3000000000011</v>
      </c>
      <c r="AU48" s="104">
        <v>11614.38</v>
      </c>
      <c r="AV48" s="106">
        <f t="shared" si="17"/>
        <v>1777.0799999999981</v>
      </c>
    </row>
    <row r="49" spans="1:48" s="129" customFormat="1" ht="15" customHeight="1" thickBot="1">
      <c r="A49" s="124" t="s">
        <v>166</v>
      </c>
      <c r="B49" s="125">
        <f t="shared" ref="B49:AS49" si="18">+SUM(B39:B48)</f>
        <v>119403.9</v>
      </c>
      <c r="C49" s="126">
        <f t="shared" si="18"/>
        <v>0</v>
      </c>
      <c r="D49" s="126">
        <f t="shared" si="18"/>
        <v>75</v>
      </c>
      <c r="E49" s="126">
        <f t="shared" si="18"/>
        <v>10951</v>
      </c>
      <c r="F49" s="126">
        <f t="shared" si="18"/>
        <v>1324.6</v>
      </c>
      <c r="G49" s="126">
        <f t="shared" si="18"/>
        <v>570</v>
      </c>
      <c r="H49" s="126">
        <f t="shared" si="18"/>
        <v>0</v>
      </c>
      <c r="I49" s="126">
        <f t="shared" si="18"/>
        <v>0</v>
      </c>
      <c r="J49" s="126">
        <f t="shared" si="18"/>
        <v>0</v>
      </c>
      <c r="K49" s="126">
        <f t="shared" si="18"/>
        <v>180</v>
      </c>
      <c r="L49" s="126">
        <f t="shared" si="18"/>
        <v>0</v>
      </c>
      <c r="M49" s="126">
        <f t="shared" si="18"/>
        <v>0</v>
      </c>
      <c r="N49" s="126">
        <f t="shared" si="18"/>
        <v>15</v>
      </c>
      <c r="O49" s="126">
        <f t="shared" si="18"/>
        <v>0</v>
      </c>
      <c r="P49" s="126">
        <f t="shared" si="18"/>
        <v>525</v>
      </c>
      <c r="Q49" s="126">
        <f t="shared" si="18"/>
        <v>1870</v>
      </c>
      <c r="R49" s="126">
        <f t="shared" si="18"/>
        <v>0</v>
      </c>
      <c r="S49" s="126">
        <f t="shared" si="18"/>
        <v>66</v>
      </c>
      <c r="T49" s="126">
        <f t="shared" si="18"/>
        <v>840</v>
      </c>
      <c r="U49" s="126">
        <f t="shared" si="18"/>
        <v>0</v>
      </c>
      <c r="V49" s="126">
        <f t="shared" si="18"/>
        <v>10</v>
      </c>
      <c r="W49" s="126">
        <f t="shared" si="18"/>
        <v>1377</v>
      </c>
      <c r="X49" s="126">
        <f t="shared" si="18"/>
        <v>30524.9</v>
      </c>
      <c r="Y49" s="126">
        <f t="shared" si="18"/>
        <v>1660.2</v>
      </c>
      <c r="Z49" s="126">
        <f t="shared" si="18"/>
        <v>0</v>
      </c>
      <c r="AA49" s="126">
        <f t="shared" si="18"/>
        <v>0</v>
      </c>
      <c r="AB49" s="126">
        <f t="shared" si="18"/>
        <v>0</v>
      </c>
      <c r="AC49" s="126">
        <f t="shared" si="18"/>
        <v>0</v>
      </c>
      <c r="AD49" s="126">
        <f t="shared" si="18"/>
        <v>0</v>
      </c>
      <c r="AE49" s="126">
        <f t="shared" si="18"/>
        <v>0</v>
      </c>
      <c r="AF49" s="126">
        <f t="shared" si="18"/>
        <v>0</v>
      </c>
      <c r="AG49" s="126">
        <f t="shared" si="18"/>
        <v>0</v>
      </c>
      <c r="AH49" s="126">
        <f t="shared" si="18"/>
        <v>0</v>
      </c>
      <c r="AI49" s="126">
        <f t="shared" si="18"/>
        <v>0</v>
      </c>
      <c r="AJ49" s="126">
        <f t="shared" si="18"/>
        <v>0</v>
      </c>
      <c r="AK49" s="126">
        <f t="shared" si="18"/>
        <v>0</v>
      </c>
      <c r="AL49" s="126">
        <f t="shared" si="18"/>
        <v>0</v>
      </c>
      <c r="AM49" s="126">
        <f t="shared" si="18"/>
        <v>0</v>
      </c>
      <c r="AN49" s="126">
        <f t="shared" si="18"/>
        <v>0</v>
      </c>
      <c r="AO49" s="126">
        <f t="shared" si="18"/>
        <v>0</v>
      </c>
      <c r="AP49" s="126">
        <f t="shared" si="18"/>
        <v>0</v>
      </c>
      <c r="AQ49" s="126">
        <f t="shared" si="18"/>
        <v>0</v>
      </c>
      <c r="AR49" s="126">
        <f t="shared" si="18"/>
        <v>169392.6</v>
      </c>
      <c r="AS49" s="127">
        <f t="shared" si="18"/>
        <v>0</v>
      </c>
      <c r="AT49" s="128">
        <f>+SUM(AT39:AT48)</f>
        <v>168640.2</v>
      </c>
      <c r="AU49" s="128">
        <f>+SUM(AU39:AU48)</f>
        <v>208075.38</v>
      </c>
      <c r="AV49" s="128">
        <f>+SUM(AV39:AV48)</f>
        <v>39435.179999999993</v>
      </c>
    </row>
    <row r="50" spans="1:48" ht="15.75" customHeight="1">
      <c r="A50" s="116" t="s">
        <v>167</v>
      </c>
      <c r="B50" s="90">
        <v>31601.8</v>
      </c>
      <c r="C50" s="88"/>
      <c r="D50" s="88">
        <v>15</v>
      </c>
      <c r="E50" s="88">
        <v>1200</v>
      </c>
      <c r="F50" s="88">
        <v>80</v>
      </c>
      <c r="G50" s="88">
        <v>124</v>
      </c>
      <c r="H50" s="88"/>
      <c r="I50" s="88"/>
      <c r="J50" s="88"/>
      <c r="K50" s="88">
        <v>80</v>
      </c>
      <c r="L50" s="88"/>
      <c r="M50" s="88"/>
      <c r="N50" s="88">
        <v>6</v>
      </c>
      <c r="O50" s="88"/>
      <c r="P50" s="88">
        <v>85</v>
      </c>
      <c r="Q50" s="88">
        <v>130</v>
      </c>
      <c r="R50" s="88"/>
      <c r="S50" s="88">
        <v>14</v>
      </c>
      <c r="T50" s="88">
        <v>50</v>
      </c>
      <c r="U50" s="88"/>
      <c r="V50" s="88"/>
      <c r="W50" s="88">
        <v>100</v>
      </c>
      <c r="X50" s="88"/>
      <c r="Y50" s="88"/>
      <c r="Z50" s="88"/>
      <c r="AA50" s="88"/>
      <c r="AB50" s="88">
        <v>0</v>
      </c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>
        <f t="shared" ref="AR50:AR55" si="19">+SUM(B50:AQ50)</f>
        <v>33485.800000000003</v>
      </c>
      <c r="AS50" s="117"/>
      <c r="AT50" s="118">
        <f t="shared" ref="AT50:AT55" si="20">+AR50+AS50</f>
        <v>33485.800000000003</v>
      </c>
      <c r="AU50" s="118">
        <v>38591.9</v>
      </c>
      <c r="AV50" s="119">
        <f t="shared" ref="AV50:AV55" si="21">+AU50-AT50</f>
        <v>5106.0999999999985</v>
      </c>
    </row>
    <row r="51" spans="1:48" ht="15.75" customHeight="1">
      <c r="A51" s="98" t="s">
        <v>168</v>
      </c>
      <c r="B51" s="91">
        <v>19759</v>
      </c>
      <c r="C51" s="42"/>
      <c r="D51" s="42">
        <v>15</v>
      </c>
      <c r="E51" s="42">
        <v>200</v>
      </c>
      <c r="F51" s="42">
        <v>10</v>
      </c>
      <c r="G51" s="42">
        <v>124</v>
      </c>
      <c r="H51" s="42"/>
      <c r="I51" s="42"/>
      <c r="J51" s="42"/>
      <c r="K51" s="42">
        <v>40</v>
      </c>
      <c r="L51" s="42"/>
      <c r="M51" s="42"/>
      <c r="N51" s="42"/>
      <c r="O51" s="42"/>
      <c r="P51" s="42">
        <v>24.5</v>
      </c>
      <c r="Q51" s="42">
        <v>100</v>
      </c>
      <c r="R51" s="42"/>
      <c r="S51" s="42">
        <v>10.5</v>
      </c>
      <c r="T51" s="42">
        <v>50</v>
      </c>
      <c r="U51" s="42"/>
      <c r="V51" s="42"/>
      <c r="W51" s="42">
        <v>60</v>
      </c>
      <c r="X51" s="42"/>
      <c r="Y51" s="42"/>
      <c r="Z51" s="42"/>
      <c r="AA51" s="42"/>
      <c r="AB51" s="42">
        <v>0</v>
      </c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>
        <f t="shared" si="19"/>
        <v>20393</v>
      </c>
      <c r="AS51" s="101"/>
      <c r="AT51" s="104">
        <f t="shared" si="20"/>
        <v>20393</v>
      </c>
      <c r="AU51" s="104">
        <v>24603.7</v>
      </c>
      <c r="AV51" s="106">
        <f t="shared" si="21"/>
        <v>4210.7000000000007</v>
      </c>
    </row>
    <row r="52" spans="1:48" ht="15.75" customHeight="1">
      <c r="A52" s="98" t="s">
        <v>169</v>
      </c>
      <c r="B52" s="91">
        <v>11075.8</v>
      </c>
      <c r="C52" s="42"/>
      <c r="D52" s="42">
        <v>15</v>
      </c>
      <c r="E52" s="42">
        <v>800</v>
      </c>
      <c r="F52" s="42">
        <v>54</v>
      </c>
      <c r="G52" s="42">
        <v>124</v>
      </c>
      <c r="H52" s="42"/>
      <c r="I52" s="42"/>
      <c r="J52" s="42"/>
      <c r="K52" s="42">
        <v>30</v>
      </c>
      <c r="L52" s="42"/>
      <c r="M52" s="42"/>
      <c r="N52" s="42">
        <v>6</v>
      </c>
      <c r="O52" s="42"/>
      <c r="P52" s="42">
        <v>39</v>
      </c>
      <c r="Q52" s="42">
        <v>148</v>
      </c>
      <c r="R52" s="42"/>
      <c r="S52" s="42">
        <v>10</v>
      </c>
      <c r="T52" s="42">
        <v>50</v>
      </c>
      <c r="U52" s="42"/>
      <c r="V52" s="42"/>
      <c r="W52" s="42">
        <v>60</v>
      </c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>
        <f t="shared" si="19"/>
        <v>12411.8</v>
      </c>
      <c r="AS52" s="101"/>
      <c r="AT52" s="104">
        <f t="shared" si="20"/>
        <v>12411.8</v>
      </c>
      <c r="AU52" s="104">
        <v>14280</v>
      </c>
      <c r="AV52" s="106">
        <f t="shared" si="21"/>
        <v>1868.2000000000007</v>
      </c>
    </row>
    <row r="53" spans="1:48" ht="15.75" customHeight="1">
      <c r="A53" s="98" t="s">
        <v>170</v>
      </c>
      <c r="B53" s="91">
        <v>11810.9</v>
      </c>
      <c r="C53" s="42"/>
      <c r="D53" s="42"/>
      <c r="E53" s="42">
        <v>221</v>
      </c>
      <c r="F53" s="42">
        <v>74</v>
      </c>
      <c r="G53" s="42">
        <v>80</v>
      </c>
      <c r="H53" s="42"/>
      <c r="I53" s="42"/>
      <c r="J53" s="42"/>
      <c r="K53" s="42">
        <v>1000</v>
      </c>
      <c r="L53" s="42"/>
      <c r="M53" s="42"/>
      <c r="N53" s="42"/>
      <c r="O53" s="42"/>
      <c r="P53" s="42">
        <v>130</v>
      </c>
      <c r="Q53" s="42">
        <v>88</v>
      </c>
      <c r="R53" s="42"/>
      <c r="S53" s="42"/>
      <c r="T53" s="42">
        <v>50</v>
      </c>
      <c r="U53" s="42"/>
      <c r="V53" s="42"/>
      <c r="W53" s="42">
        <v>100</v>
      </c>
      <c r="X53" s="42"/>
      <c r="Y53" s="44">
        <v>1056</v>
      </c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>
        <f t="shared" si="19"/>
        <v>14609.9</v>
      </c>
      <c r="AS53" s="101"/>
      <c r="AT53" s="104">
        <f t="shared" si="20"/>
        <v>14609.9</v>
      </c>
      <c r="AU53" s="104">
        <v>17655</v>
      </c>
      <c r="AV53" s="106">
        <f t="shared" si="21"/>
        <v>3045.1000000000004</v>
      </c>
    </row>
    <row r="54" spans="1:48" ht="15.75" customHeight="1">
      <c r="A54" s="98" t="s">
        <v>171</v>
      </c>
      <c r="B54" s="91">
        <v>10839.2</v>
      </c>
      <c r="C54" s="42"/>
      <c r="D54" s="42"/>
      <c r="E54" s="42">
        <v>2400</v>
      </c>
      <c r="F54" s="42">
        <v>324</v>
      </c>
      <c r="G54" s="42">
        <v>85</v>
      </c>
      <c r="H54" s="42"/>
      <c r="I54" s="42"/>
      <c r="J54" s="42"/>
      <c r="K54" s="42">
        <v>1000</v>
      </c>
      <c r="L54" s="42"/>
      <c r="M54" s="42"/>
      <c r="N54" s="42"/>
      <c r="O54" s="42"/>
      <c r="P54" s="42">
        <v>60</v>
      </c>
      <c r="Q54" s="42">
        <v>115</v>
      </c>
      <c r="R54" s="42"/>
      <c r="S54" s="42"/>
      <c r="T54" s="42">
        <v>30</v>
      </c>
      <c r="U54" s="42"/>
      <c r="V54" s="42"/>
      <c r="W54" s="42">
        <v>100</v>
      </c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>
        <f t="shared" si="19"/>
        <v>14953.2</v>
      </c>
      <c r="AS54" s="101"/>
      <c r="AT54" s="104">
        <f t="shared" si="20"/>
        <v>14953.2</v>
      </c>
      <c r="AU54" s="104">
        <v>16908.099999999999</v>
      </c>
      <c r="AV54" s="106">
        <f t="shared" si="21"/>
        <v>1954.8999999999978</v>
      </c>
    </row>
    <row r="55" spans="1:48" ht="15.75" customHeight="1">
      <c r="A55" s="98" t="s">
        <v>172</v>
      </c>
      <c r="B55" s="91">
        <v>6932.6</v>
      </c>
      <c r="C55" s="42"/>
      <c r="D55" s="42"/>
      <c r="E55" s="42">
        <v>0</v>
      </c>
      <c r="F55" s="42">
        <v>100</v>
      </c>
      <c r="G55" s="42">
        <v>0</v>
      </c>
      <c r="H55" s="42"/>
      <c r="I55" s="42"/>
      <c r="J55" s="42"/>
      <c r="K55" s="42">
        <v>50</v>
      </c>
      <c r="L55" s="42"/>
      <c r="M55" s="42"/>
      <c r="N55" s="42"/>
      <c r="O55" s="42"/>
      <c r="P55" s="42">
        <v>210</v>
      </c>
      <c r="Q55" s="42">
        <v>0</v>
      </c>
      <c r="R55" s="42"/>
      <c r="S55" s="42"/>
      <c r="T55" s="42">
        <v>50</v>
      </c>
      <c r="U55" s="42"/>
      <c r="V55" s="42"/>
      <c r="W55" s="42">
        <v>75</v>
      </c>
      <c r="X55" s="42"/>
      <c r="Y55" s="42">
        <v>120</v>
      </c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>
        <f t="shared" si="19"/>
        <v>7537.6</v>
      </c>
      <c r="AS55" s="101"/>
      <c r="AT55" s="104">
        <f t="shared" si="20"/>
        <v>7537.6</v>
      </c>
      <c r="AU55" s="104">
        <v>9258</v>
      </c>
      <c r="AV55" s="106">
        <f t="shared" si="21"/>
        <v>1720.3999999999996</v>
      </c>
    </row>
    <row r="56" spans="1:48" s="129" customFormat="1" ht="15" customHeight="1" thickBot="1">
      <c r="A56" s="124" t="s">
        <v>173</v>
      </c>
      <c r="B56" s="125">
        <f t="shared" ref="B56:AS56" si="22">SUM(B50:B55)</f>
        <v>92019.3</v>
      </c>
      <c r="C56" s="126">
        <f t="shared" si="22"/>
        <v>0</v>
      </c>
      <c r="D56" s="126">
        <f t="shared" si="22"/>
        <v>45</v>
      </c>
      <c r="E56" s="126">
        <f t="shared" si="22"/>
        <v>4821</v>
      </c>
      <c r="F56" s="126">
        <f t="shared" si="22"/>
        <v>642</v>
      </c>
      <c r="G56" s="126">
        <f t="shared" si="22"/>
        <v>537</v>
      </c>
      <c r="H56" s="126">
        <f t="shared" si="22"/>
        <v>0</v>
      </c>
      <c r="I56" s="126">
        <f t="shared" si="22"/>
        <v>0</v>
      </c>
      <c r="J56" s="126">
        <f t="shared" si="22"/>
        <v>0</v>
      </c>
      <c r="K56" s="126">
        <f t="shared" si="22"/>
        <v>2200</v>
      </c>
      <c r="L56" s="126">
        <f t="shared" si="22"/>
        <v>0</v>
      </c>
      <c r="M56" s="126">
        <f t="shared" si="22"/>
        <v>0</v>
      </c>
      <c r="N56" s="126">
        <f t="shared" si="22"/>
        <v>12</v>
      </c>
      <c r="O56" s="126">
        <f t="shared" si="22"/>
        <v>0</v>
      </c>
      <c r="P56" s="126">
        <f t="shared" si="22"/>
        <v>548.5</v>
      </c>
      <c r="Q56" s="126">
        <f t="shared" si="22"/>
        <v>581</v>
      </c>
      <c r="R56" s="126">
        <f t="shared" si="22"/>
        <v>0</v>
      </c>
      <c r="S56" s="126">
        <f t="shared" si="22"/>
        <v>34.5</v>
      </c>
      <c r="T56" s="126">
        <f t="shared" si="22"/>
        <v>280</v>
      </c>
      <c r="U56" s="126">
        <f t="shared" si="22"/>
        <v>0</v>
      </c>
      <c r="V56" s="126">
        <f t="shared" si="22"/>
        <v>0</v>
      </c>
      <c r="W56" s="126">
        <f t="shared" si="22"/>
        <v>495</v>
      </c>
      <c r="X56" s="126">
        <f t="shared" si="22"/>
        <v>0</v>
      </c>
      <c r="Y56" s="126">
        <f t="shared" si="22"/>
        <v>1176</v>
      </c>
      <c r="Z56" s="126">
        <f t="shared" si="22"/>
        <v>0</v>
      </c>
      <c r="AA56" s="126">
        <f t="shared" si="22"/>
        <v>0</v>
      </c>
      <c r="AB56" s="126">
        <f t="shared" si="22"/>
        <v>0</v>
      </c>
      <c r="AC56" s="126">
        <f t="shared" si="22"/>
        <v>0</v>
      </c>
      <c r="AD56" s="126">
        <f t="shared" si="22"/>
        <v>0</v>
      </c>
      <c r="AE56" s="126">
        <f t="shared" si="22"/>
        <v>0</v>
      </c>
      <c r="AF56" s="126">
        <f t="shared" si="22"/>
        <v>0</v>
      </c>
      <c r="AG56" s="126">
        <f t="shared" si="22"/>
        <v>0</v>
      </c>
      <c r="AH56" s="126">
        <f t="shared" si="22"/>
        <v>0</v>
      </c>
      <c r="AI56" s="126">
        <f t="shared" si="22"/>
        <v>0</v>
      </c>
      <c r="AJ56" s="126">
        <f t="shared" si="22"/>
        <v>0</v>
      </c>
      <c r="AK56" s="126">
        <f t="shared" si="22"/>
        <v>0</v>
      </c>
      <c r="AL56" s="126">
        <f t="shared" si="22"/>
        <v>0</v>
      </c>
      <c r="AM56" s="126">
        <f t="shared" si="22"/>
        <v>0</v>
      </c>
      <c r="AN56" s="126">
        <f t="shared" si="22"/>
        <v>0</v>
      </c>
      <c r="AO56" s="126">
        <f t="shared" si="22"/>
        <v>0</v>
      </c>
      <c r="AP56" s="126">
        <f t="shared" si="22"/>
        <v>0</v>
      </c>
      <c r="AQ56" s="126">
        <f t="shared" si="22"/>
        <v>0</v>
      </c>
      <c r="AR56" s="126">
        <f t="shared" si="22"/>
        <v>103391.3</v>
      </c>
      <c r="AS56" s="127">
        <f t="shared" si="22"/>
        <v>0</v>
      </c>
      <c r="AT56" s="128">
        <f>SUM(AT50:AT55)</f>
        <v>103391.3</v>
      </c>
      <c r="AU56" s="128">
        <f>SUM(AU50:AU55)</f>
        <v>121296.70000000001</v>
      </c>
      <c r="AV56" s="128">
        <f>SUM(AV50:AV55)</f>
        <v>17905.399999999998</v>
      </c>
    </row>
    <row r="57" spans="1:48" ht="13.5" customHeight="1">
      <c r="A57" s="196" t="s">
        <v>13</v>
      </c>
      <c r="B57" s="90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>
        <f t="shared" ref="AR57:AR64" si="23">+SUM(B57:AQ57)</f>
        <v>0</v>
      </c>
      <c r="AS57" s="117"/>
      <c r="AT57" s="118">
        <f>+AR57+AS57</f>
        <v>0</v>
      </c>
      <c r="AU57" s="118">
        <v>0</v>
      </c>
      <c r="AV57" s="119">
        <f>+AU57-AT57</f>
        <v>0</v>
      </c>
    </row>
    <row r="58" spans="1:48" ht="13.5" customHeight="1">
      <c r="A58" s="194" t="s">
        <v>12</v>
      </c>
      <c r="B58" s="9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>
        <f t="shared" si="23"/>
        <v>0</v>
      </c>
      <c r="AS58" s="101"/>
      <c r="AT58" s="104">
        <f>+AR58+AS58</f>
        <v>0</v>
      </c>
      <c r="AU58" s="104">
        <v>0</v>
      </c>
      <c r="AV58" s="106">
        <f>+AU58-AT58</f>
        <v>0</v>
      </c>
    </row>
    <row r="59" spans="1:48" ht="13.5" customHeight="1">
      <c r="A59" s="194" t="s">
        <v>11</v>
      </c>
      <c r="B59" s="9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>
        <f t="shared" si="23"/>
        <v>0</v>
      </c>
      <c r="AS59" s="101"/>
      <c r="AT59" s="104">
        <f>+AR59+AS59</f>
        <v>0</v>
      </c>
      <c r="AU59" s="104">
        <v>0</v>
      </c>
      <c r="AV59" s="106">
        <f>+AU59-AT59</f>
        <v>0</v>
      </c>
    </row>
    <row r="60" spans="1:48" s="129" customFormat="1" ht="15" customHeight="1" thickBot="1">
      <c r="A60" s="124" t="s">
        <v>174</v>
      </c>
      <c r="B60" s="125">
        <f t="shared" ref="B60:AS60" si="24">SUM(B57:B59)</f>
        <v>0</v>
      </c>
      <c r="C60" s="126">
        <f t="shared" si="24"/>
        <v>0</v>
      </c>
      <c r="D60" s="126">
        <f t="shared" si="24"/>
        <v>0</v>
      </c>
      <c r="E60" s="126">
        <f t="shared" si="24"/>
        <v>0</v>
      </c>
      <c r="F60" s="126">
        <f t="shared" si="24"/>
        <v>0</v>
      </c>
      <c r="G60" s="126">
        <f t="shared" si="24"/>
        <v>0</v>
      </c>
      <c r="H60" s="126">
        <f t="shared" si="24"/>
        <v>0</v>
      </c>
      <c r="I60" s="126">
        <f t="shared" si="24"/>
        <v>0</v>
      </c>
      <c r="J60" s="126">
        <f t="shared" si="24"/>
        <v>0</v>
      </c>
      <c r="K60" s="126">
        <f t="shared" si="24"/>
        <v>0</v>
      </c>
      <c r="L60" s="126">
        <f t="shared" si="24"/>
        <v>0</v>
      </c>
      <c r="M60" s="126">
        <f t="shared" si="24"/>
        <v>0</v>
      </c>
      <c r="N60" s="126">
        <f t="shared" si="24"/>
        <v>0</v>
      </c>
      <c r="O60" s="126">
        <f t="shared" si="24"/>
        <v>0</v>
      </c>
      <c r="P60" s="126">
        <f t="shared" si="24"/>
        <v>0</v>
      </c>
      <c r="Q60" s="126">
        <f t="shared" si="24"/>
        <v>0</v>
      </c>
      <c r="R60" s="126">
        <f t="shared" si="24"/>
        <v>0</v>
      </c>
      <c r="S60" s="126">
        <f t="shared" si="24"/>
        <v>0</v>
      </c>
      <c r="T60" s="126">
        <f t="shared" si="24"/>
        <v>0</v>
      </c>
      <c r="U60" s="126">
        <f t="shared" si="24"/>
        <v>0</v>
      </c>
      <c r="V60" s="126">
        <f t="shared" si="24"/>
        <v>0</v>
      </c>
      <c r="W60" s="126">
        <f t="shared" si="24"/>
        <v>0</v>
      </c>
      <c r="X60" s="126">
        <f t="shared" si="24"/>
        <v>0</v>
      </c>
      <c r="Y60" s="126">
        <f t="shared" si="24"/>
        <v>0</v>
      </c>
      <c r="Z60" s="126">
        <f t="shared" si="24"/>
        <v>0</v>
      </c>
      <c r="AA60" s="126">
        <f t="shared" si="24"/>
        <v>0</v>
      </c>
      <c r="AB60" s="126">
        <f t="shared" si="24"/>
        <v>0</v>
      </c>
      <c r="AC60" s="126">
        <f t="shared" si="24"/>
        <v>0</v>
      </c>
      <c r="AD60" s="126">
        <f t="shared" si="24"/>
        <v>0</v>
      </c>
      <c r="AE60" s="126">
        <f t="shared" si="24"/>
        <v>0</v>
      </c>
      <c r="AF60" s="126">
        <f t="shared" si="24"/>
        <v>0</v>
      </c>
      <c r="AG60" s="126">
        <f t="shared" si="24"/>
        <v>0</v>
      </c>
      <c r="AH60" s="126">
        <f t="shared" si="24"/>
        <v>0</v>
      </c>
      <c r="AI60" s="126">
        <f t="shared" si="24"/>
        <v>0</v>
      </c>
      <c r="AJ60" s="126">
        <f t="shared" si="24"/>
        <v>0</v>
      </c>
      <c r="AK60" s="126">
        <f t="shared" si="24"/>
        <v>0</v>
      </c>
      <c r="AL60" s="126">
        <f t="shared" si="24"/>
        <v>0</v>
      </c>
      <c r="AM60" s="126">
        <f t="shared" si="24"/>
        <v>0</v>
      </c>
      <c r="AN60" s="126">
        <f t="shared" si="24"/>
        <v>0</v>
      </c>
      <c r="AO60" s="126">
        <f t="shared" si="24"/>
        <v>0</v>
      </c>
      <c r="AP60" s="126">
        <f t="shared" si="24"/>
        <v>0</v>
      </c>
      <c r="AQ60" s="126">
        <f t="shared" si="24"/>
        <v>0</v>
      </c>
      <c r="AR60" s="130">
        <f t="shared" si="23"/>
        <v>0</v>
      </c>
      <c r="AS60" s="127">
        <f t="shared" si="24"/>
        <v>0</v>
      </c>
      <c r="AT60" s="128">
        <f>+AT56+AT49</f>
        <v>272031.5</v>
      </c>
      <c r="AU60" s="128">
        <f>+AU56+AU49</f>
        <v>329372.08</v>
      </c>
      <c r="AV60" s="128">
        <f t="shared" ref="AV60" si="25">+AV56+AV49</f>
        <v>57340.579999999987</v>
      </c>
    </row>
    <row r="61" spans="1:48">
      <c r="A61" s="116" t="s">
        <v>175</v>
      </c>
      <c r="B61" s="122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8">
        <v>500</v>
      </c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8">
        <f t="shared" si="23"/>
        <v>500</v>
      </c>
      <c r="AS61" s="117"/>
      <c r="AT61" s="118">
        <v>1000</v>
      </c>
      <c r="AU61" s="118">
        <v>1000</v>
      </c>
      <c r="AV61" s="119">
        <f>+AU61-AT61</f>
        <v>0</v>
      </c>
    </row>
    <row r="62" spans="1:48">
      <c r="A62" s="98" t="s">
        <v>212</v>
      </c>
      <c r="B62" s="92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2">
        <v>1700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2">
        <f t="shared" si="23"/>
        <v>1700</v>
      </c>
      <c r="AS62" s="101"/>
      <c r="AT62" s="104">
        <f>+AR62+AS62</f>
        <v>1700</v>
      </c>
      <c r="AU62" s="104">
        <v>1700</v>
      </c>
      <c r="AV62" s="106">
        <f>+AU62-AT62</f>
        <v>0</v>
      </c>
    </row>
    <row r="63" spans="1:48">
      <c r="A63" s="98" t="s">
        <v>214</v>
      </c>
      <c r="B63" s="92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2">
        <v>3000</v>
      </c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2">
        <f t="shared" si="23"/>
        <v>3000</v>
      </c>
      <c r="AS63" s="101"/>
      <c r="AT63" s="104">
        <f>+AR63+AS63</f>
        <v>3000</v>
      </c>
      <c r="AU63" s="104">
        <v>3000</v>
      </c>
      <c r="AV63" s="106">
        <f>+AU63-AT63</f>
        <v>0</v>
      </c>
    </row>
    <row r="64" spans="1:48">
      <c r="A64" s="98" t="s">
        <v>213</v>
      </c>
      <c r="B64" s="92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2">
        <v>1500</v>
      </c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2">
        <f t="shared" si="23"/>
        <v>1500</v>
      </c>
      <c r="AS64" s="101"/>
      <c r="AT64" s="104">
        <f>+AR64+AS64</f>
        <v>1500</v>
      </c>
      <c r="AU64" s="104">
        <v>1500</v>
      </c>
      <c r="AV64" s="106">
        <f>+AU64-AT64</f>
        <v>0</v>
      </c>
    </row>
    <row r="65" spans="1:48" s="129" customFormat="1" ht="15" customHeight="1" thickBot="1">
      <c r="A65" s="124" t="s">
        <v>176</v>
      </c>
      <c r="B65" s="125">
        <f t="shared" ref="B65:AS65" si="26">+SUM(B61:B64)</f>
        <v>0</v>
      </c>
      <c r="C65" s="126">
        <f t="shared" si="26"/>
        <v>0</v>
      </c>
      <c r="D65" s="126">
        <f t="shared" si="26"/>
        <v>0</v>
      </c>
      <c r="E65" s="126">
        <f t="shared" si="26"/>
        <v>0</v>
      </c>
      <c r="F65" s="126">
        <f t="shared" si="26"/>
        <v>0</v>
      </c>
      <c r="G65" s="126">
        <f t="shared" si="26"/>
        <v>0</v>
      </c>
      <c r="H65" s="126">
        <f t="shared" si="26"/>
        <v>0</v>
      </c>
      <c r="I65" s="126">
        <f t="shared" si="26"/>
        <v>0</v>
      </c>
      <c r="J65" s="126">
        <f t="shared" si="26"/>
        <v>0</v>
      </c>
      <c r="K65" s="126">
        <f t="shared" si="26"/>
        <v>0</v>
      </c>
      <c r="L65" s="126">
        <f t="shared" si="26"/>
        <v>0</v>
      </c>
      <c r="M65" s="126">
        <f t="shared" si="26"/>
        <v>0</v>
      </c>
      <c r="N65" s="126">
        <f t="shared" si="26"/>
        <v>0</v>
      </c>
      <c r="O65" s="126">
        <f t="shared" si="26"/>
        <v>0</v>
      </c>
      <c r="P65" s="126">
        <f t="shared" si="26"/>
        <v>0</v>
      </c>
      <c r="Q65" s="126">
        <f t="shared" si="26"/>
        <v>0</v>
      </c>
      <c r="R65" s="126">
        <f t="shared" si="26"/>
        <v>0</v>
      </c>
      <c r="S65" s="126">
        <f t="shared" si="26"/>
        <v>0</v>
      </c>
      <c r="T65" s="126">
        <f t="shared" si="26"/>
        <v>0</v>
      </c>
      <c r="U65" s="126">
        <f t="shared" si="26"/>
        <v>0</v>
      </c>
      <c r="V65" s="126">
        <f t="shared" si="26"/>
        <v>0</v>
      </c>
      <c r="W65" s="126">
        <f t="shared" si="26"/>
        <v>0</v>
      </c>
      <c r="X65" s="126">
        <f t="shared" si="26"/>
        <v>0</v>
      </c>
      <c r="Y65" s="126">
        <f t="shared" si="26"/>
        <v>0</v>
      </c>
      <c r="Z65" s="126">
        <f t="shared" si="26"/>
        <v>0</v>
      </c>
      <c r="AA65" s="126">
        <f t="shared" si="26"/>
        <v>0</v>
      </c>
      <c r="AB65" s="126">
        <f t="shared" si="26"/>
        <v>0</v>
      </c>
      <c r="AC65" s="126">
        <f t="shared" si="26"/>
        <v>0</v>
      </c>
      <c r="AD65" s="126">
        <f t="shared" si="26"/>
        <v>500</v>
      </c>
      <c r="AE65" s="126">
        <f t="shared" si="26"/>
        <v>4700</v>
      </c>
      <c r="AF65" s="126">
        <f t="shared" si="26"/>
        <v>1500</v>
      </c>
      <c r="AG65" s="126">
        <f t="shared" si="26"/>
        <v>0</v>
      </c>
      <c r="AH65" s="126">
        <f t="shared" si="26"/>
        <v>0</v>
      </c>
      <c r="AI65" s="126">
        <f t="shared" si="26"/>
        <v>0</v>
      </c>
      <c r="AJ65" s="126">
        <f t="shared" si="26"/>
        <v>0</v>
      </c>
      <c r="AK65" s="126">
        <f t="shared" si="26"/>
        <v>0</v>
      </c>
      <c r="AL65" s="126">
        <f t="shared" si="26"/>
        <v>0</v>
      </c>
      <c r="AM65" s="126">
        <f t="shared" si="26"/>
        <v>0</v>
      </c>
      <c r="AN65" s="126">
        <f t="shared" si="26"/>
        <v>0</v>
      </c>
      <c r="AO65" s="126">
        <f t="shared" si="26"/>
        <v>0</v>
      </c>
      <c r="AP65" s="126">
        <f t="shared" si="26"/>
        <v>0</v>
      </c>
      <c r="AQ65" s="126">
        <f t="shared" si="26"/>
        <v>0</v>
      </c>
      <c r="AR65" s="126">
        <f t="shared" si="26"/>
        <v>6700</v>
      </c>
      <c r="AS65" s="127">
        <f t="shared" si="26"/>
        <v>0</v>
      </c>
      <c r="AT65" s="128">
        <f>+SUM(AT61:AT64)</f>
        <v>7200</v>
      </c>
      <c r="AU65" s="128">
        <f>+SUM(AU61:AU64)</f>
        <v>7200</v>
      </c>
      <c r="AV65" s="128">
        <f>+SUM(AV61:AV64)</f>
        <v>0</v>
      </c>
    </row>
    <row r="66" spans="1:48">
      <c r="A66" s="97" t="s">
        <v>177</v>
      </c>
      <c r="B66" s="93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>
        <v>31326</v>
      </c>
      <c r="AK66" s="87"/>
      <c r="AL66" s="87"/>
      <c r="AM66" s="87"/>
      <c r="AN66" s="87"/>
      <c r="AO66" s="87"/>
      <c r="AP66" s="87"/>
      <c r="AQ66" s="87"/>
      <c r="AR66" s="87">
        <f>+SUM(B66:AQ66)</f>
        <v>31326</v>
      </c>
      <c r="AS66" s="100"/>
      <c r="AT66" s="103">
        <f>+AR66+AS66</f>
        <v>31326</v>
      </c>
      <c r="AU66" s="103">
        <v>32219</v>
      </c>
      <c r="AV66" s="105">
        <f>+AU66-AT66</f>
        <v>893</v>
      </c>
    </row>
    <row r="67" spans="1:48" s="129" customFormat="1" ht="15" customHeight="1" thickBot="1">
      <c r="A67" s="124" t="s">
        <v>178</v>
      </c>
      <c r="B67" s="125">
        <f t="shared" ref="B67:AS67" si="27">+B66</f>
        <v>0</v>
      </c>
      <c r="C67" s="126">
        <f t="shared" si="27"/>
        <v>0</v>
      </c>
      <c r="D67" s="126">
        <f t="shared" si="27"/>
        <v>0</v>
      </c>
      <c r="E67" s="126">
        <f t="shared" si="27"/>
        <v>0</v>
      </c>
      <c r="F67" s="126">
        <f t="shared" si="27"/>
        <v>0</v>
      </c>
      <c r="G67" s="126">
        <f t="shared" si="27"/>
        <v>0</v>
      </c>
      <c r="H67" s="126">
        <f t="shared" si="27"/>
        <v>0</v>
      </c>
      <c r="I67" s="126">
        <f t="shared" si="27"/>
        <v>0</v>
      </c>
      <c r="J67" s="126">
        <f t="shared" si="27"/>
        <v>0</v>
      </c>
      <c r="K67" s="126">
        <f t="shared" si="27"/>
        <v>0</v>
      </c>
      <c r="L67" s="126">
        <f t="shared" si="27"/>
        <v>0</v>
      </c>
      <c r="M67" s="126">
        <f t="shared" si="27"/>
        <v>0</v>
      </c>
      <c r="N67" s="126">
        <f t="shared" si="27"/>
        <v>0</v>
      </c>
      <c r="O67" s="126">
        <f t="shared" si="27"/>
        <v>0</v>
      </c>
      <c r="P67" s="126">
        <f t="shared" si="27"/>
        <v>0</v>
      </c>
      <c r="Q67" s="126">
        <f t="shared" si="27"/>
        <v>0</v>
      </c>
      <c r="R67" s="126">
        <f t="shared" si="27"/>
        <v>0</v>
      </c>
      <c r="S67" s="126">
        <f t="shared" si="27"/>
        <v>0</v>
      </c>
      <c r="T67" s="126">
        <f t="shared" si="27"/>
        <v>0</v>
      </c>
      <c r="U67" s="126">
        <f t="shared" si="27"/>
        <v>0</v>
      </c>
      <c r="V67" s="126">
        <f t="shared" si="27"/>
        <v>0</v>
      </c>
      <c r="W67" s="126">
        <f t="shared" si="27"/>
        <v>0</v>
      </c>
      <c r="X67" s="126">
        <f t="shared" si="27"/>
        <v>0</v>
      </c>
      <c r="Y67" s="126">
        <f t="shared" si="27"/>
        <v>0</v>
      </c>
      <c r="Z67" s="126">
        <f t="shared" si="27"/>
        <v>0</v>
      </c>
      <c r="AA67" s="126">
        <f t="shared" si="27"/>
        <v>0</v>
      </c>
      <c r="AB67" s="126">
        <f t="shared" si="27"/>
        <v>0</v>
      </c>
      <c r="AC67" s="126">
        <f t="shared" si="27"/>
        <v>0</v>
      </c>
      <c r="AD67" s="126">
        <f t="shared" si="27"/>
        <v>0</v>
      </c>
      <c r="AE67" s="126">
        <f t="shared" si="27"/>
        <v>0</v>
      </c>
      <c r="AF67" s="126">
        <f t="shared" si="27"/>
        <v>0</v>
      </c>
      <c r="AG67" s="126">
        <f t="shared" si="27"/>
        <v>0</v>
      </c>
      <c r="AH67" s="126">
        <f t="shared" si="27"/>
        <v>0</v>
      </c>
      <c r="AI67" s="126">
        <f t="shared" si="27"/>
        <v>0</v>
      </c>
      <c r="AJ67" s="126">
        <f t="shared" si="27"/>
        <v>31326</v>
      </c>
      <c r="AK67" s="126">
        <f t="shared" si="27"/>
        <v>0</v>
      </c>
      <c r="AL67" s="126">
        <f t="shared" si="27"/>
        <v>0</v>
      </c>
      <c r="AM67" s="126">
        <f t="shared" si="27"/>
        <v>0</v>
      </c>
      <c r="AN67" s="126">
        <f t="shared" si="27"/>
        <v>0</v>
      </c>
      <c r="AO67" s="126">
        <f t="shared" si="27"/>
        <v>0</v>
      </c>
      <c r="AP67" s="126">
        <f t="shared" si="27"/>
        <v>0</v>
      </c>
      <c r="AQ67" s="126">
        <f t="shared" si="27"/>
        <v>0</v>
      </c>
      <c r="AR67" s="126">
        <f t="shared" si="27"/>
        <v>31326</v>
      </c>
      <c r="AS67" s="127">
        <f t="shared" si="27"/>
        <v>0</v>
      </c>
      <c r="AT67" s="128">
        <v>31356</v>
      </c>
      <c r="AU67" s="128">
        <f>+AU66</f>
        <v>32219</v>
      </c>
      <c r="AV67" s="128">
        <f>+AV66</f>
        <v>893</v>
      </c>
    </row>
    <row r="68" spans="1:48" ht="13.5" thickBot="1">
      <c r="A68" s="120" t="s">
        <v>179</v>
      </c>
      <c r="B68" s="121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>
        <f>+SUM(B68:AQ68)</f>
        <v>0</v>
      </c>
      <c r="AS68" s="115"/>
      <c r="AT68" s="113">
        <v>0</v>
      </c>
      <c r="AU68" s="113">
        <v>0</v>
      </c>
      <c r="AV68" s="114">
        <f>+AU68-AT68</f>
        <v>0</v>
      </c>
    </row>
    <row r="69" spans="1:48" s="129" customFormat="1" ht="15" customHeight="1" thickBot="1">
      <c r="A69" s="131" t="s">
        <v>151</v>
      </c>
      <c r="B69" s="132">
        <f t="shared" ref="B69:AS69" si="28">+B67+B65+B60+B56+B49+B38+B29+B25+B19+B9</f>
        <v>428540.84</v>
      </c>
      <c r="C69" s="133">
        <f t="shared" si="28"/>
        <v>0</v>
      </c>
      <c r="D69" s="133">
        <f t="shared" si="28"/>
        <v>420</v>
      </c>
      <c r="E69" s="133">
        <f t="shared" si="28"/>
        <v>26443.9</v>
      </c>
      <c r="F69" s="133">
        <f t="shared" si="28"/>
        <v>4742.5</v>
      </c>
      <c r="G69" s="133">
        <f t="shared" si="28"/>
        <v>2886</v>
      </c>
      <c r="H69" s="133">
        <f t="shared" si="28"/>
        <v>550</v>
      </c>
      <c r="I69" s="133">
        <f t="shared" si="28"/>
        <v>0</v>
      </c>
      <c r="J69" s="133">
        <f t="shared" si="28"/>
        <v>0</v>
      </c>
      <c r="K69" s="133">
        <f t="shared" si="28"/>
        <v>3180</v>
      </c>
      <c r="L69" s="133">
        <f t="shared" si="28"/>
        <v>0</v>
      </c>
      <c r="M69" s="133">
        <f t="shared" si="28"/>
        <v>730</v>
      </c>
      <c r="N69" s="133">
        <f t="shared" si="28"/>
        <v>1223</v>
      </c>
      <c r="O69" s="133">
        <f t="shared" si="28"/>
        <v>1800</v>
      </c>
      <c r="P69" s="133">
        <f t="shared" si="28"/>
        <v>3973.5</v>
      </c>
      <c r="Q69" s="133">
        <f t="shared" si="28"/>
        <v>3544.2</v>
      </c>
      <c r="R69" s="133">
        <f t="shared" si="28"/>
        <v>0</v>
      </c>
      <c r="S69" s="133">
        <f t="shared" si="28"/>
        <v>700.5</v>
      </c>
      <c r="T69" s="133">
        <f t="shared" si="28"/>
        <v>2460.3000000000002</v>
      </c>
      <c r="U69" s="133">
        <f t="shared" si="28"/>
        <v>25190</v>
      </c>
      <c r="V69" s="133">
        <f t="shared" si="28"/>
        <v>10</v>
      </c>
      <c r="W69" s="133">
        <f t="shared" si="28"/>
        <v>3632</v>
      </c>
      <c r="X69" s="133">
        <f t="shared" si="28"/>
        <v>58486</v>
      </c>
      <c r="Y69" s="133">
        <f t="shared" si="28"/>
        <v>10506.2</v>
      </c>
      <c r="Z69" s="133">
        <f t="shared" si="28"/>
        <v>0</v>
      </c>
      <c r="AA69" s="133">
        <f t="shared" si="28"/>
        <v>0</v>
      </c>
      <c r="AB69" s="133">
        <f t="shared" si="28"/>
        <v>1470</v>
      </c>
      <c r="AC69" s="133">
        <f t="shared" si="28"/>
        <v>0</v>
      </c>
      <c r="AD69" s="133">
        <f t="shared" si="28"/>
        <v>500</v>
      </c>
      <c r="AE69" s="133">
        <f t="shared" si="28"/>
        <v>19796.5</v>
      </c>
      <c r="AF69" s="133">
        <f t="shared" si="28"/>
        <v>2000</v>
      </c>
      <c r="AG69" s="133">
        <f t="shared" si="28"/>
        <v>0</v>
      </c>
      <c r="AH69" s="133">
        <f t="shared" si="28"/>
        <v>2600</v>
      </c>
      <c r="AI69" s="133">
        <f t="shared" si="28"/>
        <v>0</v>
      </c>
      <c r="AJ69" s="133">
        <f t="shared" si="28"/>
        <v>31326</v>
      </c>
      <c r="AK69" s="133">
        <f t="shared" si="28"/>
        <v>28637.3</v>
      </c>
      <c r="AL69" s="133">
        <f t="shared" si="28"/>
        <v>24158.7</v>
      </c>
      <c r="AM69" s="133">
        <f t="shared" si="28"/>
        <v>1900</v>
      </c>
      <c r="AN69" s="133">
        <f t="shared" si="28"/>
        <v>10608.3</v>
      </c>
      <c r="AO69" s="133">
        <f t="shared" si="28"/>
        <v>3824.3</v>
      </c>
      <c r="AP69" s="133">
        <f t="shared" si="28"/>
        <v>2139.1999999999998</v>
      </c>
      <c r="AQ69" s="133">
        <f t="shared" si="28"/>
        <v>0</v>
      </c>
      <c r="AR69" s="133">
        <f t="shared" si="28"/>
        <v>707979.24000000011</v>
      </c>
      <c r="AS69" s="134">
        <f t="shared" si="28"/>
        <v>-2000</v>
      </c>
      <c r="AT69" s="135">
        <f t="shared" ref="AT69" si="29">+AT67+AT65+AT56+AT49+AT38+AT29+AT25+AT19+AT9</f>
        <v>693903.44</v>
      </c>
      <c r="AU69" s="135">
        <f>+AU67+AU65+AU56+AU49+AU38+AU29+AU25+AU19+AU9</f>
        <v>681651.18</v>
      </c>
      <c r="AV69" s="136">
        <f>+AU69-AT69</f>
        <v>-12252.259999999893</v>
      </c>
    </row>
    <row r="70" spans="1:48" ht="13.5" thickBot="1">
      <c r="A70" s="107"/>
      <c r="B70" s="156"/>
      <c r="C70" s="157"/>
      <c r="D70" s="157"/>
      <c r="E70" s="157"/>
      <c r="F70" s="157"/>
      <c r="G70" s="108"/>
      <c r="H70" s="108"/>
      <c r="I70" s="108"/>
      <c r="J70" s="108"/>
      <c r="K70" s="157"/>
      <c r="L70" s="157"/>
      <c r="M70" s="157"/>
      <c r="N70" s="157"/>
      <c r="O70" s="108"/>
      <c r="P70" s="108"/>
      <c r="Q70" s="108"/>
      <c r="R70" s="108"/>
      <c r="S70" s="108"/>
      <c r="T70" s="108"/>
      <c r="U70" s="109"/>
      <c r="V70" s="109"/>
      <c r="W70" s="109"/>
      <c r="X70" s="109"/>
      <c r="Y70" s="109"/>
      <c r="Z70" s="109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58" t="s">
        <v>0</v>
      </c>
      <c r="AN70" s="158"/>
      <c r="AO70" s="158"/>
      <c r="AP70" s="158"/>
      <c r="AQ70" s="158"/>
      <c r="AR70" s="111"/>
      <c r="AS70" s="112"/>
      <c r="AT70" s="113">
        <v>-5000</v>
      </c>
      <c r="AU70" s="113">
        <v>-5000</v>
      </c>
      <c r="AV70" s="114">
        <f>+AU70-AT70</f>
        <v>0</v>
      </c>
    </row>
    <row r="71" spans="1:48" s="144" customFormat="1" ht="15" customHeight="1" thickBot="1">
      <c r="A71" s="137"/>
      <c r="B71" s="159"/>
      <c r="C71" s="160"/>
      <c r="D71" s="160"/>
      <c r="E71" s="160"/>
      <c r="F71" s="160"/>
      <c r="G71" s="138"/>
      <c r="H71" s="138"/>
      <c r="I71" s="138"/>
      <c r="J71" s="138"/>
      <c r="K71" s="160"/>
      <c r="L71" s="160"/>
      <c r="M71" s="160"/>
      <c r="N71" s="160"/>
      <c r="O71" s="138"/>
      <c r="P71" s="138"/>
      <c r="Q71" s="138"/>
      <c r="R71" s="138"/>
      <c r="S71" s="138"/>
      <c r="T71" s="138"/>
      <c r="U71" s="139"/>
      <c r="V71" s="139"/>
      <c r="W71" s="139"/>
      <c r="X71" s="139"/>
      <c r="Y71" s="139"/>
      <c r="Z71" s="139"/>
      <c r="AA71" s="140"/>
      <c r="AB71" s="140"/>
      <c r="AC71" s="140"/>
      <c r="AD71" s="141"/>
      <c r="AE71" s="141"/>
      <c r="AF71" s="141"/>
      <c r="AG71" s="161"/>
      <c r="AH71" s="161"/>
      <c r="AI71" s="161"/>
      <c r="AJ71" s="161"/>
      <c r="AK71" s="141"/>
      <c r="AL71" s="141"/>
      <c r="AM71" s="141"/>
      <c r="AN71" s="141"/>
      <c r="AO71" s="141"/>
      <c r="AP71" s="141"/>
      <c r="AQ71" s="141"/>
      <c r="AR71" s="142">
        <v>724169.68099999998</v>
      </c>
      <c r="AS71" s="143">
        <v>-2000</v>
      </c>
      <c r="AT71" s="135">
        <f>+AT70+AT69</f>
        <v>688903.44</v>
      </c>
      <c r="AU71" s="135">
        <f>+AU70+AU69</f>
        <v>676651.18</v>
      </c>
      <c r="AV71" s="135">
        <f>+AV70+AV69</f>
        <v>-12252.259999999893</v>
      </c>
    </row>
    <row r="72" spans="1:48"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L72" s="155"/>
      <c r="AM72" s="155"/>
      <c r="AU72" s="84"/>
    </row>
    <row r="73" spans="1:48">
      <c r="AL73" s="86"/>
      <c r="AM73" s="86"/>
    </row>
    <row r="75" spans="1:48">
      <c r="AM75" s="155"/>
      <c r="AN75" s="155"/>
    </row>
    <row r="76" spans="1:48">
      <c r="AM76" s="155"/>
      <c r="AN76" s="155"/>
    </row>
  </sheetData>
  <mergeCells count="9">
    <mergeCell ref="A1:AV1"/>
    <mergeCell ref="AL72:AM72"/>
    <mergeCell ref="AM75:AN76"/>
    <mergeCell ref="B70:F70"/>
    <mergeCell ref="K70:N70"/>
    <mergeCell ref="AM70:AQ70"/>
    <mergeCell ref="B71:F71"/>
    <mergeCell ref="K71:N71"/>
    <mergeCell ref="AG71:AJ71"/>
  </mergeCells>
  <pageMargins left="3.9370078740157501E-2" right="3.9370078740157501E-2" top="3.9370078740157501E-2" bottom="3.9370078740157501E-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="145" zoomScaleNormal="145" workbookViewId="0">
      <selection activeCell="C2" sqref="C1:E1048576"/>
    </sheetView>
  </sheetViews>
  <sheetFormatPr defaultRowHeight="15"/>
  <cols>
    <col min="1" max="1" width="3.7109375" style="147" customWidth="1"/>
    <col min="2" max="2" width="45.42578125" style="150" customWidth="1"/>
    <col min="3" max="5" width="14.5703125" style="147" customWidth="1"/>
    <col min="6" max="6" width="12.140625" style="150" bestFit="1" customWidth="1"/>
    <col min="7" max="7" width="11.5703125" style="150" bestFit="1" customWidth="1"/>
    <col min="8" max="16384" width="9.140625" style="150"/>
  </cols>
  <sheetData>
    <row r="1" spans="1:5" ht="18">
      <c r="A1" s="162" t="s">
        <v>219</v>
      </c>
      <c r="B1" s="162"/>
      <c r="C1" s="162"/>
      <c r="D1" s="162"/>
      <c r="E1" s="162"/>
    </row>
    <row r="2" spans="1:5" s="79" customFormat="1" ht="30">
      <c r="A2" s="148" t="s">
        <v>216</v>
      </c>
      <c r="B2" s="148" t="s">
        <v>217</v>
      </c>
      <c r="C2" s="148" t="s">
        <v>136</v>
      </c>
      <c r="D2" s="148" t="s">
        <v>147</v>
      </c>
      <c r="E2" s="148" t="s">
        <v>137</v>
      </c>
    </row>
    <row r="3" spans="1:5">
      <c r="A3" s="146">
        <v>1</v>
      </c>
      <c r="B3" s="149" t="s">
        <v>215</v>
      </c>
      <c r="C3" s="152">
        <f>+D3-4761.484</f>
        <v>94376.016000000003</v>
      </c>
      <c r="D3" s="152">
        <v>99137.5</v>
      </c>
      <c r="E3" s="152">
        <v>4761.4840000000004</v>
      </c>
    </row>
    <row r="4" spans="1:5" ht="15.75" customHeight="1">
      <c r="A4" s="163">
        <v>2</v>
      </c>
      <c r="B4" s="145" t="s">
        <v>220</v>
      </c>
      <c r="C4" s="152">
        <v>11487.3</v>
      </c>
      <c r="D4" s="152">
        <v>14060</v>
      </c>
      <c r="E4" s="152">
        <f t="shared" ref="E4:E30" si="0">+D4-C4</f>
        <v>2572.7000000000007</v>
      </c>
    </row>
    <row r="5" spans="1:5" ht="15.75" customHeight="1">
      <c r="A5" s="164"/>
      <c r="B5" s="145" t="s">
        <v>221</v>
      </c>
      <c r="C5" s="152">
        <v>2508</v>
      </c>
      <c r="D5" s="152">
        <v>3507.8</v>
      </c>
      <c r="E5" s="152">
        <f t="shared" si="0"/>
        <v>999.80000000000018</v>
      </c>
    </row>
    <row r="6" spans="1:5" ht="15.75" customHeight="1">
      <c r="A6" s="163">
        <v>3</v>
      </c>
      <c r="B6" s="145" t="s">
        <v>222</v>
      </c>
      <c r="C6" s="152">
        <v>19393.099999999999</v>
      </c>
      <c r="D6" s="152">
        <v>23188.2</v>
      </c>
      <c r="E6" s="152">
        <f t="shared" si="0"/>
        <v>3795.1000000000022</v>
      </c>
    </row>
    <row r="7" spans="1:5" ht="15.75" customHeight="1">
      <c r="A7" s="164"/>
      <c r="B7" s="145" t="s">
        <v>223</v>
      </c>
      <c r="C7" s="152">
        <v>5016</v>
      </c>
      <c r="D7" s="152">
        <v>6723.4</v>
      </c>
      <c r="E7" s="152">
        <f t="shared" si="0"/>
        <v>1707.3999999999996</v>
      </c>
    </row>
    <row r="8" spans="1:5" ht="15.75" customHeight="1">
      <c r="A8" s="163">
        <v>4</v>
      </c>
      <c r="B8" s="145" t="s">
        <v>224</v>
      </c>
      <c r="C8" s="152">
        <v>7772.9</v>
      </c>
      <c r="D8" s="152">
        <v>9712.2000000000007</v>
      </c>
      <c r="E8" s="152">
        <f t="shared" si="0"/>
        <v>1939.3000000000011</v>
      </c>
    </row>
    <row r="9" spans="1:5" ht="15.75" customHeight="1">
      <c r="A9" s="164"/>
      <c r="B9" s="145" t="s">
        <v>225</v>
      </c>
      <c r="C9" s="152">
        <v>1504.3</v>
      </c>
      <c r="D9" s="152">
        <v>2338.6</v>
      </c>
      <c r="E9" s="152">
        <f t="shared" si="0"/>
        <v>834.3</v>
      </c>
    </row>
    <row r="10" spans="1:5" ht="15.75" customHeight="1">
      <c r="A10" s="163">
        <v>5</v>
      </c>
      <c r="B10" s="145" t="s">
        <v>226</v>
      </c>
      <c r="C10" s="152">
        <v>18702.5</v>
      </c>
      <c r="D10" s="152">
        <v>22353.3</v>
      </c>
      <c r="E10" s="152">
        <f t="shared" si="0"/>
        <v>3650.7999999999993</v>
      </c>
    </row>
    <row r="11" spans="1:5" ht="15.75" customHeight="1">
      <c r="A11" s="164"/>
      <c r="B11" s="145" t="s">
        <v>227</v>
      </c>
      <c r="C11" s="152">
        <v>5016</v>
      </c>
      <c r="D11" s="152">
        <v>5846.4</v>
      </c>
      <c r="E11" s="152">
        <f t="shared" si="0"/>
        <v>830.39999999999964</v>
      </c>
    </row>
    <row r="12" spans="1:5" ht="15.75" customHeight="1">
      <c r="A12" s="163">
        <v>6</v>
      </c>
      <c r="B12" s="145" t="s">
        <v>228</v>
      </c>
      <c r="C12" s="152">
        <v>7812.1</v>
      </c>
      <c r="D12" s="152">
        <v>9731.1</v>
      </c>
      <c r="E12" s="152">
        <f t="shared" si="0"/>
        <v>1919</v>
      </c>
    </row>
    <row r="13" spans="1:5" ht="15.75" customHeight="1">
      <c r="A13" s="164"/>
      <c r="B13" s="145" t="s">
        <v>229</v>
      </c>
      <c r="C13" s="152">
        <v>1103.5999999999999</v>
      </c>
      <c r="D13" s="152">
        <v>1827</v>
      </c>
      <c r="E13" s="152">
        <f t="shared" si="0"/>
        <v>723.40000000000009</v>
      </c>
    </row>
    <row r="14" spans="1:5" ht="15.75" customHeight="1">
      <c r="A14" s="163">
        <v>7</v>
      </c>
      <c r="B14" s="145" t="s">
        <v>230</v>
      </c>
      <c r="C14" s="152">
        <v>23292.6</v>
      </c>
      <c r="D14" s="152">
        <f>+C14+'[1]2019'!$AR$48</f>
        <v>30845.1</v>
      </c>
      <c r="E14" s="152">
        <f t="shared" si="0"/>
        <v>7552.5</v>
      </c>
    </row>
    <row r="15" spans="1:5" ht="15.75" customHeight="1">
      <c r="A15" s="164"/>
      <c r="B15" s="145" t="s">
        <v>231</v>
      </c>
      <c r="C15" s="152">
        <v>5316</v>
      </c>
      <c r="D15" s="152">
        <f>+C15+'[1]2019'!$AS$48</f>
        <v>7973.4</v>
      </c>
      <c r="E15" s="152">
        <f t="shared" si="0"/>
        <v>2657.3999999999996</v>
      </c>
    </row>
    <row r="16" spans="1:5" ht="15.75" customHeight="1">
      <c r="A16" s="163">
        <v>8</v>
      </c>
      <c r="B16" s="145" t="s">
        <v>232</v>
      </c>
      <c r="C16" s="152">
        <v>12218.2</v>
      </c>
      <c r="D16" s="152">
        <v>15138.6</v>
      </c>
      <c r="E16" s="152">
        <f t="shared" si="0"/>
        <v>2920.3999999999996</v>
      </c>
    </row>
    <row r="17" spans="1:5" ht="15.75" customHeight="1">
      <c r="A17" s="164"/>
      <c r="B17" s="145" t="s">
        <v>233</v>
      </c>
      <c r="C17" s="152">
        <v>2508</v>
      </c>
      <c r="D17" s="152">
        <v>4019.4</v>
      </c>
      <c r="E17" s="152">
        <f t="shared" si="0"/>
        <v>1511.4</v>
      </c>
    </row>
    <row r="18" spans="1:5" ht="15.75" customHeight="1">
      <c r="A18" s="163">
        <v>9</v>
      </c>
      <c r="B18" s="145" t="s">
        <v>234</v>
      </c>
      <c r="C18" s="152">
        <v>10540</v>
      </c>
      <c r="D18" s="152">
        <f>13165.942</f>
        <v>13165.941999999999</v>
      </c>
      <c r="E18" s="152">
        <f t="shared" si="0"/>
        <v>2625.9419999999991</v>
      </c>
    </row>
    <row r="19" spans="1:5" ht="15.75" customHeight="1">
      <c r="A19" s="164"/>
      <c r="B19" s="145" t="s">
        <v>235</v>
      </c>
      <c r="C19" s="152">
        <v>2777.04</v>
      </c>
      <c r="D19" s="152">
        <f>290*12*21*58/1000</f>
        <v>4238.6400000000003</v>
      </c>
      <c r="E19" s="152">
        <f t="shared" si="0"/>
        <v>1461.6000000000004</v>
      </c>
    </row>
    <row r="20" spans="1:5" ht="15.75" customHeight="1">
      <c r="A20" s="163">
        <v>10</v>
      </c>
      <c r="B20" s="145" t="s">
        <v>236</v>
      </c>
      <c r="C20" s="152">
        <v>7944.1</v>
      </c>
      <c r="D20" s="152">
        <f>10491.193-92.617*12</f>
        <v>9379.7889999999989</v>
      </c>
      <c r="E20" s="152">
        <f t="shared" si="0"/>
        <v>1435.6889999999985</v>
      </c>
    </row>
    <row r="21" spans="1:5" ht="15.75" customHeight="1">
      <c r="A21" s="164"/>
      <c r="B21" s="145" t="s">
        <v>237</v>
      </c>
      <c r="C21" s="152">
        <v>957.52</v>
      </c>
      <c r="D21" s="152">
        <v>1534.6</v>
      </c>
      <c r="E21" s="152">
        <f t="shared" si="0"/>
        <v>577.07999999999993</v>
      </c>
    </row>
    <row r="22" spans="1:5">
      <c r="A22" s="146">
        <v>11</v>
      </c>
      <c r="B22" s="145" t="s">
        <v>167</v>
      </c>
      <c r="C22" s="152">
        <v>30885.3</v>
      </c>
      <c r="D22" s="152">
        <v>36707.9</v>
      </c>
      <c r="E22" s="152">
        <f t="shared" si="0"/>
        <v>5822.6000000000022</v>
      </c>
    </row>
    <row r="23" spans="1:5">
      <c r="A23" s="146">
        <v>12</v>
      </c>
      <c r="B23" s="145" t="s">
        <v>168</v>
      </c>
      <c r="C23" s="152">
        <v>20230.900000000001</v>
      </c>
      <c r="D23" s="152">
        <v>23969.7</v>
      </c>
      <c r="E23" s="152">
        <f t="shared" si="0"/>
        <v>3738.7999999999993</v>
      </c>
    </row>
    <row r="24" spans="1:5">
      <c r="A24" s="146">
        <v>13</v>
      </c>
      <c r="B24" s="145" t="s">
        <v>169</v>
      </c>
      <c r="C24" s="152">
        <v>11180.8</v>
      </c>
      <c r="D24" s="152">
        <v>13049</v>
      </c>
      <c r="E24" s="152">
        <f t="shared" si="0"/>
        <v>1868.2000000000007</v>
      </c>
    </row>
    <row r="25" spans="1:5">
      <c r="A25" s="146">
        <v>14</v>
      </c>
      <c r="B25" s="145" t="s">
        <v>170</v>
      </c>
      <c r="C25" s="152">
        <v>11810.9</v>
      </c>
      <c r="D25" s="152">
        <v>14856</v>
      </c>
      <c r="E25" s="152">
        <f t="shared" si="0"/>
        <v>3045.1000000000004</v>
      </c>
    </row>
    <row r="26" spans="1:5">
      <c r="A26" s="146">
        <v>15</v>
      </c>
      <c r="B26" s="145" t="s">
        <v>171</v>
      </c>
      <c r="C26" s="152">
        <v>10747.4</v>
      </c>
      <c r="D26" s="152">
        <v>12718.6</v>
      </c>
      <c r="E26" s="152">
        <f t="shared" si="0"/>
        <v>1971.2000000000007</v>
      </c>
    </row>
    <row r="27" spans="1:5" ht="30">
      <c r="A27" s="146">
        <v>16</v>
      </c>
      <c r="B27" s="145" t="s">
        <v>172</v>
      </c>
      <c r="C27" s="152">
        <v>7033.6</v>
      </c>
      <c r="D27" s="152">
        <f>+C27+1720</f>
        <v>8753.6</v>
      </c>
      <c r="E27" s="152">
        <f t="shared" si="0"/>
        <v>1720</v>
      </c>
    </row>
    <row r="28" spans="1:5" ht="30">
      <c r="A28" s="146">
        <v>17</v>
      </c>
      <c r="B28" s="149" t="s">
        <v>218</v>
      </c>
      <c r="C28" s="152">
        <v>69974.64</v>
      </c>
      <c r="D28" s="152">
        <v>75510.100000000006</v>
      </c>
      <c r="E28" s="152">
        <f t="shared" si="0"/>
        <v>5535.4600000000064</v>
      </c>
    </row>
    <row r="29" spans="1:5">
      <c r="A29" s="146">
        <v>18</v>
      </c>
      <c r="B29" s="149" t="s">
        <v>182</v>
      </c>
      <c r="C29" s="152">
        <v>38582.309000000001</v>
      </c>
      <c r="D29" s="152">
        <v>45997.597999999998</v>
      </c>
      <c r="E29" s="152">
        <f t="shared" si="0"/>
        <v>7415.288999999997</v>
      </c>
    </row>
    <row r="30" spans="1:5">
      <c r="A30" s="146">
        <v>19</v>
      </c>
      <c r="B30" s="149" t="s">
        <v>183</v>
      </c>
      <c r="C30" s="152">
        <v>4473</v>
      </c>
      <c r="D30" s="152">
        <f>+C30+1320</f>
        <v>5793</v>
      </c>
      <c r="E30" s="152">
        <f t="shared" si="0"/>
        <v>1320</v>
      </c>
    </row>
    <row r="31" spans="1:5" s="151" customFormat="1">
      <c r="A31" s="165" t="s">
        <v>151</v>
      </c>
      <c r="B31" s="165"/>
      <c r="C31" s="153">
        <f>+SUM(C3:C30)</f>
        <v>445164.12500000006</v>
      </c>
      <c r="D31" s="153">
        <f t="shared" ref="D31" si="1">+SUM(D3:D30)</f>
        <v>522076.46899999992</v>
      </c>
      <c r="E31" s="153">
        <f>+SUM(E3:E30)</f>
        <v>76912.344000000012</v>
      </c>
    </row>
    <row r="32" spans="1:5" s="151" customFormat="1" ht="15" customHeight="1">
      <c r="A32" s="165" t="s">
        <v>238</v>
      </c>
      <c r="B32" s="165"/>
      <c r="C32" s="153">
        <f>+C31-C33</f>
        <v>418457.66500000004</v>
      </c>
      <c r="D32" s="153">
        <f t="shared" ref="D32:E32" si="2">+D31-D33</f>
        <v>484067.22899999993</v>
      </c>
      <c r="E32" s="153">
        <f t="shared" si="2"/>
        <v>65609.564000000013</v>
      </c>
    </row>
    <row r="33" spans="1:5" s="151" customFormat="1" ht="15" customHeight="1">
      <c r="A33" s="165" t="s">
        <v>239</v>
      </c>
      <c r="B33" s="165"/>
      <c r="C33" s="153">
        <f>+C5+C7+C9+C11+C13+C15+C17+C19+C21</f>
        <v>26706.460000000003</v>
      </c>
      <c r="D33" s="153">
        <f t="shared" ref="D33:E33" si="3">+D5+D7+D9+D11+D13+D15+D17+D19+D21</f>
        <v>38009.24</v>
      </c>
      <c r="E33" s="153">
        <f t="shared" si="3"/>
        <v>11302.779999999999</v>
      </c>
    </row>
  </sheetData>
  <mergeCells count="13">
    <mergeCell ref="A1:E1"/>
    <mergeCell ref="A4:A5"/>
    <mergeCell ref="A32:B32"/>
    <mergeCell ref="A33:B33"/>
    <mergeCell ref="A14:A15"/>
    <mergeCell ref="A16:A17"/>
    <mergeCell ref="A18:A19"/>
    <mergeCell ref="A20:A21"/>
    <mergeCell ref="A6:A7"/>
    <mergeCell ref="A8:A9"/>
    <mergeCell ref="A10:A11"/>
    <mergeCell ref="A12:A13"/>
    <mergeCell ref="A31:B31"/>
  </mergeCells>
  <pageMargins left="0.2" right="0.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45" zoomScaleNormal="145" workbookViewId="0">
      <selection activeCell="B2" sqref="B2"/>
    </sheetView>
  </sheetViews>
  <sheetFormatPr defaultRowHeight="12.75"/>
  <cols>
    <col min="1" max="1" width="25.85546875" style="61" customWidth="1"/>
    <col min="2" max="8" width="12.85546875" style="58" customWidth="1"/>
    <col min="9" max="10" width="12.85546875" style="61" customWidth="1"/>
    <col min="11" max="11" width="10.5703125" style="61" customWidth="1"/>
    <col min="12" max="16384" width="9.140625" style="61"/>
  </cols>
  <sheetData>
    <row r="1" spans="1:10" ht="21" customHeight="1">
      <c r="A1" s="167" t="s">
        <v>150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2.75" customHeight="1">
      <c r="A2" s="57"/>
      <c r="B2" s="57"/>
      <c r="C2" s="57"/>
      <c r="D2" s="57"/>
      <c r="E2" s="57"/>
      <c r="F2" s="57"/>
      <c r="G2" s="57"/>
      <c r="H2" s="57"/>
      <c r="I2" s="57"/>
    </row>
    <row r="3" spans="1:10" ht="13.5" thickBot="1">
      <c r="I3" s="166" t="s">
        <v>145</v>
      </c>
      <c r="J3" s="166"/>
    </row>
    <row r="4" spans="1:10" s="59" customFormat="1" ht="17.25" customHeight="1" thickBot="1">
      <c r="A4" s="168" t="s">
        <v>138</v>
      </c>
      <c r="B4" s="170" t="s">
        <v>157</v>
      </c>
      <c r="C4" s="171"/>
      <c r="D4" s="172"/>
      <c r="E4" s="170" t="s">
        <v>158</v>
      </c>
      <c r="F4" s="171"/>
      <c r="G4" s="172"/>
      <c r="H4" s="170" t="s">
        <v>137</v>
      </c>
      <c r="I4" s="171"/>
      <c r="J4" s="172"/>
    </row>
    <row r="5" spans="1:10" s="60" customFormat="1" ht="29.25" thickBot="1">
      <c r="A5" s="169"/>
      <c r="B5" s="76" t="s">
        <v>152</v>
      </c>
      <c r="C5" s="77" t="s">
        <v>153</v>
      </c>
      <c r="D5" s="78" t="s">
        <v>151</v>
      </c>
      <c r="E5" s="76" t="s">
        <v>152</v>
      </c>
      <c r="F5" s="77" t="s">
        <v>153</v>
      </c>
      <c r="G5" s="78" t="s">
        <v>151</v>
      </c>
      <c r="H5" s="76" t="s">
        <v>152</v>
      </c>
      <c r="I5" s="77" t="s">
        <v>153</v>
      </c>
      <c r="J5" s="78" t="s">
        <v>151</v>
      </c>
    </row>
    <row r="6" spans="1:10" s="63" customFormat="1" ht="17.25" customHeight="1">
      <c r="A6" s="72" t="s">
        <v>139</v>
      </c>
      <c r="B6" s="73">
        <v>407367.6</v>
      </c>
      <c r="C6" s="74">
        <v>0</v>
      </c>
      <c r="D6" s="75">
        <f>+C6+B6</f>
        <v>407367.6</v>
      </c>
      <c r="E6" s="73">
        <v>476122.1</v>
      </c>
      <c r="F6" s="74">
        <v>0</v>
      </c>
      <c r="G6" s="75">
        <f>+F6+E6</f>
        <v>476122.1</v>
      </c>
      <c r="H6" s="73">
        <f>+E6-B6</f>
        <v>68754.5</v>
      </c>
      <c r="I6" s="74">
        <f>+F6-C6</f>
        <v>0</v>
      </c>
      <c r="J6" s="75">
        <f>+I6+H6</f>
        <v>68754.5</v>
      </c>
    </row>
    <row r="7" spans="1:10" s="63" customFormat="1" ht="17.25" customHeight="1">
      <c r="A7" s="65" t="s">
        <v>154</v>
      </c>
      <c r="B7" s="67">
        <v>5363.2</v>
      </c>
      <c r="C7" s="62">
        <v>0</v>
      </c>
      <c r="D7" s="68">
        <f t="shared" ref="D7:D11" si="0">+C7+B7</f>
        <v>5363.2</v>
      </c>
      <c r="E7" s="67">
        <v>5396.7</v>
      </c>
      <c r="F7" s="62">
        <v>0</v>
      </c>
      <c r="G7" s="68">
        <f t="shared" ref="G7:G11" si="1">+F7+E7</f>
        <v>5396.7</v>
      </c>
      <c r="H7" s="67">
        <f t="shared" ref="H7:H11" si="2">+E7-B7</f>
        <v>33.5</v>
      </c>
      <c r="I7" s="62">
        <f t="shared" ref="I7:I11" si="3">+F7-C7</f>
        <v>0</v>
      </c>
      <c r="J7" s="68">
        <f t="shared" ref="J7:J11" si="4">+I7+H7</f>
        <v>33.5</v>
      </c>
    </row>
    <row r="8" spans="1:10" s="63" customFormat="1" ht="17.25" customHeight="1">
      <c r="A8" s="65" t="s">
        <v>155</v>
      </c>
      <c r="B8" s="67">
        <v>5134.1000000000004</v>
      </c>
      <c r="C8" s="62">
        <v>0</v>
      </c>
      <c r="D8" s="68">
        <f t="shared" si="0"/>
        <v>5134.1000000000004</v>
      </c>
      <c r="E8" s="67">
        <v>5134.1000000000004</v>
      </c>
      <c r="F8" s="62">
        <v>0</v>
      </c>
      <c r="G8" s="68">
        <f t="shared" si="1"/>
        <v>5134.1000000000004</v>
      </c>
      <c r="H8" s="67">
        <f t="shared" si="2"/>
        <v>0</v>
      </c>
      <c r="I8" s="62">
        <f t="shared" si="3"/>
        <v>0</v>
      </c>
      <c r="J8" s="68">
        <f t="shared" si="4"/>
        <v>0</v>
      </c>
    </row>
    <row r="9" spans="1:10" s="63" customFormat="1" ht="17.25" customHeight="1">
      <c r="A9" s="65" t="s">
        <v>148</v>
      </c>
      <c r="B9" s="67">
        <f>88770.7+87163.7-B10-B7</f>
        <v>123174.7</v>
      </c>
      <c r="C9" s="62">
        <v>0</v>
      </c>
      <c r="D9" s="68">
        <f t="shared" si="0"/>
        <v>123174.7</v>
      </c>
      <c r="E9" s="67">
        <f>78770.8+84337.2-E10-E7</f>
        <v>112835.8</v>
      </c>
      <c r="F9" s="62">
        <v>0</v>
      </c>
      <c r="G9" s="68">
        <f t="shared" si="1"/>
        <v>112835.8</v>
      </c>
      <c r="H9" s="67">
        <f t="shared" si="2"/>
        <v>-10338.899999999994</v>
      </c>
      <c r="I9" s="62">
        <f t="shared" si="3"/>
        <v>0</v>
      </c>
      <c r="J9" s="68">
        <f t="shared" si="4"/>
        <v>-10338.899999999994</v>
      </c>
    </row>
    <row r="10" spans="1:10" s="63" customFormat="1" ht="17.25" customHeight="1">
      <c r="A10" s="65" t="s">
        <v>149</v>
      </c>
      <c r="B10" s="67">
        <f>37015+10381.5</f>
        <v>47396.5</v>
      </c>
      <c r="C10" s="62">
        <v>0</v>
      </c>
      <c r="D10" s="68">
        <f t="shared" si="0"/>
        <v>47396.5</v>
      </c>
      <c r="E10" s="67">
        <f>10255.5+34620</f>
        <v>44875.5</v>
      </c>
      <c r="F10" s="62">
        <v>0</v>
      </c>
      <c r="G10" s="68">
        <f t="shared" si="1"/>
        <v>44875.5</v>
      </c>
      <c r="H10" s="67">
        <f t="shared" si="2"/>
        <v>-2521</v>
      </c>
      <c r="I10" s="62">
        <f t="shared" si="3"/>
        <v>0</v>
      </c>
      <c r="J10" s="68">
        <f t="shared" si="4"/>
        <v>-2521</v>
      </c>
    </row>
    <row r="11" spans="1:10" s="63" customFormat="1" ht="17.25" customHeight="1">
      <c r="A11" s="65" t="s">
        <v>156</v>
      </c>
      <c r="B11" s="67">
        <f>43818.6-5134.1</f>
        <v>38684.5</v>
      </c>
      <c r="C11" s="62">
        <v>61782.8</v>
      </c>
      <c r="D11" s="68">
        <f t="shared" si="0"/>
        <v>100467.3</v>
      </c>
      <c r="E11" s="67">
        <v>0</v>
      </c>
      <c r="F11" s="62">
        <v>0</v>
      </c>
      <c r="G11" s="68">
        <f t="shared" si="1"/>
        <v>0</v>
      </c>
      <c r="H11" s="67">
        <f t="shared" si="2"/>
        <v>-38684.5</v>
      </c>
      <c r="I11" s="62">
        <f t="shared" si="3"/>
        <v>-61782.8</v>
      </c>
      <c r="J11" s="68">
        <f t="shared" si="4"/>
        <v>-100467.3</v>
      </c>
    </row>
    <row r="12" spans="1:10" s="64" customFormat="1" ht="17.25" customHeight="1" thickBot="1">
      <c r="A12" s="66" t="s">
        <v>151</v>
      </c>
      <c r="B12" s="69">
        <f>+B10+B9+B8+B7+B6+B11</f>
        <v>627120.6</v>
      </c>
      <c r="C12" s="70">
        <f t="shared" ref="C12" si="5">+C10+C9+C8+C7+C6+C11</f>
        <v>61782.8</v>
      </c>
      <c r="D12" s="71">
        <f t="shared" ref="D12" si="6">+D10+D9+D8+D7+D6+D11</f>
        <v>688903.4</v>
      </c>
      <c r="E12" s="69">
        <f t="shared" ref="E12" si="7">+E10+E9+E8+E7+E6+E11</f>
        <v>644364.19999999995</v>
      </c>
      <c r="F12" s="70">
        <f t="shared" ref="F12" si="8">+F10+F9+F8+F7+F6+F11</f>
        <v>0</v>
      </c>
      <c r="G12" s="71">
        <f t="shared" ref="G12" si="9">+G10+G9+G8+G7+G6+G11</f>
        <v>644364.19999999995</v>
      </c>
      <c r="H12" s="69">
        <f t="shared" ref="H12" si="10">+H10+H9+H8+H7+H6+H11</f>
        <v>17243.600000000006</v>
      </c>
      <c r="I12" s="70">
        <f t="shared" ref="I12" si="11">+I10+I9+I8+I7+I6+I11</f>
        <v>-61782.8</v>
      </c>
      <c r="J12" s="71">
        <f t="shared" ref="J12" si="12">+J10+J9+J8+J7+J6+J11</f>
        <v>-44539.199999999997</v>
      </c>
    </row>
  </sheetData>
  <mergeCells count="6">
    <mergeCell ref="I3:J3"/>
    <mergeCell ref="A1:J1"/>
    <mergeCell ref="A4:A5"/>
    <mergeCell ref="H4:J4"/>
    <mergeCell ref="E4:G4"/>
    <mergeCell ref="B4:D4"/>
  </mergeCells>
  <pageMargins left="0.2" right="0.2" top="0.25" bottom="0.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>
      <selection activeCell="C6" sqref="C6"/>
    </sheetView>
  </sheetViews>
  <sheetFormatPr defaultRowHeight="14.25"/>
  <cols>
    <col min="1" max="1" width="45.42578125" style="46" customWidth="1"/>
    <col min="2" max="4" width="18.28515625" style="46" customWidth="1"/>
    <col min="5" max="5" width="29.7109375" style="47" customWidth="1"/>
    <col min="6" max="16384" width="9.140625" style="47"/>
  </cols>
  <sheetData>
    <row r="1" spans="1:5" ht="22.5" customHeight="1">
      <c r="E1" s="47" t="s">
        <v>145</v>
      </c>
    </row>
    <row r="2" spans="1:5" s="52" customFormat="1" ht="22.5" customHeight="1">
      <c r="A2" s="50" t="s">
        <v>138</v>
      </c>
      <c r="B2" s="50" t="s">
        <v>135</v>
      </c>
      <c r="C2" s="50" t="s">
        <v>136</v>
      </c>
      <c r="D2" s="50" t="s">
        <v>137</v>
      </c>
      <c r="E2" s="53"/>
    </row>
    <row r="3" spans="1:5" ht="22.5" customHeight="1">
      <c r="A3" s="48" t="s">
        <v>139</v>
      </c>
      <c r="B3" s="48">
        <v>362184.8</v>
      </c>
      <c r="C3" s="48">
        <v>407367.6</v>
      </c>
      <c r="D3" s="48">
        <f>+C3-B3</f>
        <v>45182.799999999988</v>
      </c>
      <c r="E3" s="54"/>
    </row>
    <row r="4" spans="1:5" ht="22.5" customHeight="1">
      <c r="A4" s="48" t="s">
        <v>140</v>
      </c>
      <c r="B4" s="49">
        <v>182643.20000000001</v>
      </c>
      <c r="C4" s="49">
        <v>100467.4</v>
      </c>
      <c r="D4" s="49">
        <f t="shared" ref="D4:D7" si="0">+C4-B4</f>
        <v>-82175.800000000017</v>
      </c>
      <c r="E4" s="54"/>
    </row>
    <row r="5" spans="1:5" ht="22.5" customHeight="1">
      <c r="A5" s="48" t="s">
        <v>144</v>
      </c>
      <c r="B5" s="49">
        <v>5134</v>
      </c>
      <c r="C5" s="49">
        <v>5134</v>
      </c>
      <c r="D5" s="49">
        <f t="shared" si="0"/>
        <v>0</v>
      </c>
      <c r="E5" s="54"/>
    </row>
    <row r="6" spans="1:5" ht="80.25" customHeight="1">
      <c r="A6" s="48" t="s">
        <v>142</v>
      </c>
      <c r="B6" s="49">
        <v>158529.1</v>
      </c>
      <c r="C6" s="49">
        <f>122574.7+47396.5</f>
        <v>169971.20000000001</v>
      </c>
      <c r="D6" s="49">
        <f t="shared" si="0"/>
        <v>11442.100000000006</v>
      </c>
      <c r="E6" s="55" t="s">
        <v>146</v>
      </c>
    </row>
    <row r="7" spans="1:5" ht="22.5" customHeight="1">
      <c r="A7" s="48" t="s">
        <v>143</v>
      </c>
      <c r="B7" s="49">
        <v>5363.2</v>
      </c>
      <c r="C7" s="49">
        <v>5363.2</v>
      </c>
      <c r="D7" s="49">
        <f t="shared" si="0"/>
        <v>0</v>
      </c>
      <c r="E7" s="54"/>
    </row>
    <row r="8" spans="1:5" s="52" customFormat="1" ht="22.5" customHeight="1">
      <c r="A8" s="50" t="s">
        <v>141</v>
      </c>
      <c r="B8" s="51">
        <f>+SUM(B3:B7)</f>
        <v>713854.29999999993</v>
      </c>
      <c r="C8" s="51">
        <f>+SUM(C3:C7)</f>
        <v>688303.39999999991</v>
      </c>
      <c r="D8" s="51">
        <f>+SUM(D3:D7)</f>
        <v>-25550.900000000023</v>
      </c>
      <c r="E8" s="53"/>
    </row>
    <row r="9" spans="1:5" ht="22.5" customHeight="1">
      <c r="E9" s="56"/>
    </row>
    <row r="10" spans="1:5" ht="22.5" customHeight="1"/>
    <row r="11" spans="1:5" ht="22.5" customHeight="1"/>
  </sheetData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"/>
  <sheetViews>
    <sheetView topLeftCell="X4" zoomScale="130" zoomScaleNormal="130" workbookViewId="0">
      <pane ySplit="3" topLeftCell="A7" activePane="bottomLeft" state="frozen"/>
      <selection activeCell="A4" sqref="A4"/>
      <selection pane="bottomLeft" activeCell="AT75" sqref="AT7:AT75"/>
    </sheetView>
  </sheetViews>
  <sheetFormatPr defaultRowHeight="9"/>
  <cols>
    <col min="1" max="1" width="25" style="4" customWidth="1"/>
    <col min="2" max="2" width="7.140625" style="4" customWidth="1"/>
    <col min="3" max="3" width="5.28515625" style="4" customWidth="1"/>
    <col min="4" max="4" width="5" style="4" customWidth="1"/>
    <col min="5" max="5" width="6.42578125" style="4" customWidth="1"/>
    <col min="6" max="6" width="6.5703125" style="4" customWidth="1"/>
    <col min="7" max="7" width="6.140625" style="4" customWidth="1"/>
    <col min="8" max="9" width="5.140625" style="4" customWidth="1"/>
    <col min="10" max="10" width="5.42578125" style="4" customWidth="1"/>
    <col min="11" max="11" width="6" style="4" customWidth="1"/>
    <col min="12" max="12" width="5.28515625" style="4" customWidth="1"/>
    <col min="13" max="13" width="6" style="4" customWidth="1"/>
    <col min="14" max="14" width="5.7109375" style="4" customWidth="1"/>
    <col min="15" max="15" width="6" style="4" customWidth="1"/>
    <col min="16" max="16" width="6.5703125" style="4" customWidth="1"/>
    <col min="17" max="17" width="6.140625" style="4" customWidth="1"/>
    <col min="18" max="18" width="6.42578125" style="4" customWidth="1"/>
    <col min="19" max="19" width="5.7109375" style="4" customWidth="1"/>
    <col min="20" max="20" width="6.28515625" style="4" customWidth="1"/>
    <col min="21" max="22" width="6.85546875" style="4" customWidth="1"/>
    <col min="23" max="23" width="6" style="4" customWidth="1"/>
    <col min="24" max="24" width="7.140625" style="4" customWidth="1"/>
    <col min="25" max="25" width="6.42578125" style="4" customWidth="1"/>
    <col min="26" max="26" width="6.140625" style="4" customWidth="1"/>
    <col min="27" max="28" width="5.7109375" style="4" customWidth="1"/>
    <col min="29" max="29" width="5.5703125" style="4" customWidth="1"/>
    <col min="30" max="30" width="5.28515625" style="4" customWidth="1"/>
    <col min="31" max="31" width="6.7109375" style="4" customWidth="1"/>
    <col min="32" max="32" width="5.42578125" style="4" customWidth="1"/>
    <col min="33" max="33" width="5.140625" style="4" customWidth="1"/>
    <col min="34" max="34" width="5.7109375" style="4" customWidth="1"/>
    <col min="35" max="35" width="5.140625" style="4" customWidth="1"/>
    <col min="36" max="36" width="7" style="4" customWidth="1"/>
    <col min="37" max="37" width="6" style="4" customWidth="1"/>
    <col min="38" max="38" width="6.28515625" style="4" customWidth="1"/>
    <col min="39" max="39" width="7.7109375" style="4" customWidth="1"/>
    <col min="40" max="40" width="5.7109375" style="4" customWidth="1"/>
    <col min="41" max="43" width="6.140625" style="4" customWidth="1"/>
    <col min="44" max="44" width="8.140625" style="4" customWidth="1"/>
    <col min="45" max="45" width="7.7109375" style="4" customWidth="1"/>
    <col min="46" max="46" width="8.42578125" style="4" customWidth="1"/>
    <col min="47" max="47" width="9.28515625" style="4" bestFit="1" customWidth="1"/>
    <col min="48" max="16384" width="9.140625" style="4"/>
  </cols>
  <sheetData>
    <row r="1" spans="1:48" ht="15.75" customHeight="1">
      <c r="A1" s="175" t="s">
        <v>134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3"/>
    </row>
    <row r="2" spans="1:48" ht="15" customHeight="1">
      <c r="A2" s="176" t="s">
        <v>133</v>
      </c>
      <c r="B2" s="179" t="s">
        <v>132</v>
      </c>
      <c r="C2" s="180"/>
      <c r="D2" s="179" t="s">
        <v>131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2"/>
      <c r="Z2" s="5" t="s">
        <v>130</v>
      </c>
      <c r="AA2" s="6" t="s">
        <v>129</v>
      </c>
      <c r="AB2" s="6"/>
      <c r="AC2" s="179" t="s">
        <v>128</v>
      </c>
      <c r="AD2" s="183"/>
      <c r="AE2" s="180"/>
      <c r="AF2" s="179" t="s">
        <v>113</v>
      </c>
      <c r="AG2" s="183"/>
      <c r="AH2" s="183"/>
      <c r="AI2" s="183"/>
      <c r="AJ2" s="180"/>
      <c r="AK2" s="179" t="s">
        <v>127</v>
      </c>
      <c r="AL2" s="183"/>
      <c r="AM2" s="183"/>
      <c r="AN2" s="183"/>
      <c r="AO2" s="183"/>
      <c r="AP2" s="180"/>
      <c r="AQ2" s="7"/>
      <c r="AR2" s="173" t="s">
        <v>126</v>
      </c>
      <c r="AS2" s="173" t="s">
        <v>125</v>
      </c>
      <c r="AT2" s="173" t="s">
        <v>124</v>
      </c>
    </row>
    <row r="3" spans="1:48" ht="22.5" customHeight="1">
      <c r="A3" s="177"/>
      <c r="B3" s="179" t="s">
        <v>123</v>
      </c>
      <c r="C3" s="180"/>
      <c r="D3" s="179" t="s">
        <v>122</v>
      </c>
      <c r="E3" s="183"/>
      <c r="F3" s="183"/>
      <c r="G3" s="183"/>
      <c r="H3" s="183"/>
      <c r="I3" s="183"/>
      <c r="J3" s="180"/>
      <c r="K3" s="179" t="s">
        <v>121</v>
      </c>
      <c r="L3" s="180"/>
      <c r="M3" s="179" t="s">
        <v>120</v>
      </c>
      <c r="N3" s="183"/>
      <c r="O3" s="183"/>
      <c r="P3" s="180"/>
      <c r="Q3" s="8" t="s">
        <v>119</v>
      </c>
      <c r="R3" s="179" t="s">
        <v>118</v>
      </c>
      <c r="S3" s="180"/>
      <c r="T3" s="179" t="s">
        <v>117</v>
      </c>
      <c r="U3" s="183"/>
      <c r="V3" s="183"/>
      <c r="W3" s="183"/>
      <c r="X3" s="183"/>
      <c r="Y3" s="180"/>
      <c r="Z3" s="5" t="s">
        <v>116</v>
      </c>
      <c r="AA3" s="6" t="s">
        <v>115</v>
      </c>
      <c r="AB3" s="6"/>
      <c r="AC3" s="179" t="s">
        <v>114</v>
      </c>
      <c r="AD3" s="183"/>
      <c r="AE3" s="180"/>
      <c r="AF3" s="179" t="s">
        <v>113</v>
      </c>
      <c r="AG3" s="183"/>
      <c r="AH3" s="183"/>
      <c r="AI3" s="183"/>
      <c r="AJ3" s="180"/>
      <c r="AK3" s="179" t="s">
        <v>112</v>
      </c>
      <c r="AL3" s="183"/>
      <c r="AM3" s="183"/>
      <c r="AN3" s="183"/>
      <c r="AO3" s="183"/>
      <c r="AP3" s="180"/>
      <c r="AQ3" s="9"/>
      <c r="AR3" s="184"/>
      <c r="AS3" s="184"/>
      <c r="AT3" s="184"/>
    </row>
    <row r="4" spans="1:48" s="11" customFormat="1" ht="18" customHeight="1">
      <c r="A4" s="177"/>
      <c r="B4" s="185" t="s">
        <v>111</v>
      </c>
      <c r="C4" s="173" t="s">
        <v>110</v>
      </c>
      <c r="D4" s="173" t="s">
        <v>109</v>
      </c>
      <c r="E4" s="173" t="s">
        <v>108</v>
      </c>
      <c r="F4" s="173" t="s">
        <v>107</v>
      </c>
      <c r="G4" s="173" t="s">
        <v>106</v>
      </c>
      <c r="H4" s="173" t="s">
        <v>105</v>
      </c>
      <c r="I4" s="173" t="s">
        <v>104</v>
      </c>
      <c r="J4" s="173" t="s">
        <v>103</v>
      </c>
      <c r="K4" s="173" t="s">
        <v>102</v>
      </c>
      <c r="L4" s="173" t="s">
        <v>101</v>
      </c>
      <c r="M4" s="173" t="s">
        <v>100</v>
      </c>
      <c r="N4" s="173" t="s">
        <v>99</v>
      </c>
      <c r="O4" s="173" t="s">
        <v>98</v>
      </c>
      <c r="P4" s="173" t="s">
        <v>97</v>
      </c>
      <c r="Q4" s="173" t="s">
        <v>96</v>
      </c>
      <c r="R4" s="173" t="s">
        <v>95</v>
      </c>
      <c r="S4" s="173" t="s">
        <v>94</v>
      </c>
      <c r="T4" s="173" t="s">
        <v>93</v>
      </c>
      <c r="U4" s="173" t="s">
        <v>92</v>
      </c>
      <c r="V4" s="10"/>
      <c r="W4" s="173" t="s">
        <v>91</v>
      </c>
      <c r="X4" s="173" t="s">
        <v>90</v>
      </c>
      <c r="Y4" s="173" t="s">
        <v>89</v>
      </c>
      <c r="Z4" s="173" t="s">
        <v>88</v>
      </c>
      <c r="AA4" s="173" t="s">
        <v>87</v>
      </c>
      <c r="AB4" s="173" t="s">
        <v>86</v>
      </c>
      <c r="AC4" s="173" t="s">
        <v>85</v>
      </c>
      <c r="AD4" s="173" t="s">
        <v>84</v>
      </c>
      <c r="AE4" s="173" t="s">
        <v>83</v>
      </c>
      <c r="AF4" s="173" t="s">
        <v>82</v>
      </c>
      <c r="AG4" s="173" t="s">
        <v>81</v>
      </c>
      <c r="AH4" s="173" t="s">
        <v>80</v>
      </c>
      <c r="AI4" s="173" t="s">
        <v>79</v>
      </c>
      <c r="AJ4" s="173" t="s">
        <v>78</v>
      </c>
      <c r="AK4" s="173" t="s">
        <v>77</v>
      </c>
      <c r="AL4" s="173" t="s">
        <v>76</v>
      </c>
      <c r="AM4" s="173" t="s">
        <v>75</v>
      </c>
      <c r="AN4" s="173" t="s">
        <v>74</v>
      </c>
      <c r="AO4" s="173" t="s">
        <v>73</v>
      </c>
      <c r="AP4" s="173" t="s">
        <v>72</v>
      </c>
      <c r="AQ4" s="184" t="s">
        <v>71</v>
      </c>
      <c r="AR4" s="184"/>
      <c r="AS4" s="184"/>
      <c r="AT4" s="184"/>
    </row>
    <row r="5" spans="1:48" s="11" customFormat="1" ht="54.75" customHeight="1">
      <c r="A5" s="178"/>
      <c r="B5" s="186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2" t="s">
        <v>70</v>
      </c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</row>
    <row r="6" spans="1:48" ht="11.25" customHeight="1">
      <c r="A6" s="13" t="s">
        <v>69</v>
      </c>
      <c r="B6" s="14">
        <v>4111</v>
      </c>
      <c r="C6" s="14">
        <v>4112</v>
      </c>
      <c r="D6" s="14">
        <v>4211</v>
      </c>
      <c r="E6" s="14">
        <v>4212</v>
      </c>
      <c r="F6" s="14">
        <v>4213</v>
      </c>
      <c r="G6" s="14">
        <v>4214</v>
      </c>
      <c r="H6" s="14">
        <v>4215</v>
      </c>
      <c r="I6" s="14">
        <v>4216</v>
      </c>
      <c r="J6" s="14">
        <v>4217</v>
      </c>
      <c r="K6" s="14">
        <v>4221</v>
      </c>
      <c r="L6" s="14">
        <v>4222</v>
      </c>
      <c r="M6" s="14">
        <v>4232</v>
      </c>
      <c r="N6" s="14">
        <v>4234</v>
      </c>
      <c r="O6" s="14">
        <v>4237</v>
      </c>
      <c r="P6" s="14">
        <v>4239</v>
      </c>
      <c r="Q6" s="14">
        <v>4241</v>
      </c>
      <c r="R6" s="14">
        <v>4251</v>
      </c>
      <c r="S6" s="14">
        <v>4252</v>
      </c>
      <c r="T6" s="14">
        <v>4261</v>
      </c>
      <c r="U6" s="14">
        <v>4264</v>
      </c>
      <c r="V6" s="14">
        <v>4266</v>
      </c>
      <c r="W6" s="14">
        <v>4267</v>
      </c>
      <c r="X6" s="14">
        <v>4267</v>
      </c>
      <c r="Y6" s="14">
        <v>4269</v>
      </c>
      <c r="Z6" s="14">
        <v>4412</v>
      </c>
      <c r="AA6" s="14">
        <v>4637</v>
      </c>
      <c r="AB6" s="14">
        <v>4639</v>
      </c>
      <c r="AC6" s="14">
        <v>4722</v>
      </c>
      <c r="AD6" s="14">
        <v>4726</v>
      </c>
      <c r="AE6" s="14">
        <v>4729</v>
      </c>
      <c r="AF6" s="14">
        <v>4819</v>
      </c>
      <c r="AG6" s="14">
        <v>4822</v>
      </c>
      <c r="AH6" s="14">
        <v>4823</v>
      </c>
      <c r="AI6" s="14">
        <v>4824</v>
      </c>
      <c r="AJ6" s="14">
        <v>4891</v>
      </c>
      <c r="AK6" s="14">
        <v>5112</v>
      </c>
      <c r="AL6" s="14">
        <v>5113</v>
      </c>
      <c r="AM6" s="14">
        <v>5121</v>
      </c>
      <c r="AN6" s="14">
        <v>5122</v>
      </c>
      <c r="AO6" s="14">
        <v>5131</v>
      </c>
      <c r="AP6" s="14">
        <v>5134</v>
      </c>
      <c r="AQ6" s="15">
        <v>6112</v>
      </c>
      <c r="AR6" s="16"/>
      <c r="AS6" s="17"/>
      <c r="AT6" s="8"/>
    </row>
    <row r="7" spans="1:48" ht="13.5" customHeight="1">
      <c r="A7" s="18" t="s">
        <v>68</v>
      </c>
      <c r="B7" s="17">
        <f>105910-6760</f>
        <v>99150</v>
      </c>
      <c r="C7" s="19"/>
      <c r="D7" s="17">
        <v>300</v>
      </c>
      <c r="E7" s="17">
        <v>4000</v>
      </c>
      <c r="F7" s="17">
        <v>100</v>
      </c>
      <c r="G7" s="17">
        <v>1400</v>
      </c>
      <c r="H7" s="17">
        <v>50</v>
      </c>
      <c r="I7" s="19"/>
      <c r="J7" s="19"/>
      <c r="K7" s="17">
        <v>650</v>
      </c>
      <c r="L7" s="19">
        <v>0</v>
      </c>
      <c r="M7" s="17">
        <v>180</v>
      </c>
      <c r="N7" s="17">
        <v>116</v>
      </c>
      <c r="O7" s="17">
        <v>1800</v>
      </c>
      <c r="P7" s="19">
        <v>0</v>
      </c>
      <c r="Q7" s="19">
        <v>40</v>
      </c>
      <c r="R7" s="19"/>
      <c r="S7" s="17">
        <v>600</v>
      </c>
      <c r="T7" s="17">
        <v>1000</v>
      </c>
      <c r="U7" s="17">
        <v>2300</v>
      </c>
      <c r="V7" s="17"/>
      <c r="W7" s="17">
        <v>1000</v>
      </c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7">
        <v>100</v>
      </c>
      <c r="AI7" s="19"/>
      <c r="AJ7" s="19"/>
      <c r="AK7" s="19"/>
      <c r="AL7" s="17"/>
      <c r="AM7" s="19"/>
      <c r="AN7" s="17"/>
      <c r="AO7" s="19"/>
      <c r="AP7" s="19"/>
      <c r="AQ7" s="16"/>
      <c r="AR7" s="31">
        <f>+SUM(B7:AQ7)</f>
        <v>112786</v>
      </c>
      <c r="AS7" s="17"/>
      <c r="AT7" s="17">
        <f>+AR7+AS7</f>
        <v>112786</v>
      </c>
      <c r="AU7" s="4">
        <v>112786</v>
      </c>
      <c r="AV7" s="20">
        <f t="shared" ref="AV7:AV70" si="0">+AU7-AT7</f>
        <v>0</v>
      </c>
    </row>
    <row r="8" spans="1:48" ht="13.5" customHeight="1">
      <c r="A8" s="18" t="s">
        <v>67</v>
      </c>
      <c r="B8" s="17">
        <v>5073</v>
      </c>
      <c r="C8" s="19"/>
      <c r="D8" s="19"/>
      <c r="E8" s="19">
        <v>46.9</v>
      </c>
      <c r="F8" s="19"/>
      <c r="G8" s="17">
        <v>103</v>
      </c>
      <c r="H8" s="19"/>
      <c r="I8" s="19"/>
      <c r="J8" s="19"/>
      <c r="K8" s="17">
        <v>70</v>
      </c>
      <c r="L8" s="19"/>
      <c r="M8" s="19"/>
      <c r="N8" s="19"/>
      <c r="O8" s="19"/>
      <c r="P8" s="19"/>
      <c r="Q8" s="19"/>
      <c r="R8" s="19"/>
      <c r="S8" s="19"/>
      <c r="T8" s="17">
        <v>70.3</v>
      </c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6"/>
      <c r="AR8" s="31">
        <f t="shared" ref="AR8:AR12" si="1">+SUM(B8:AQ8)</f>
        <v>5363.2</v>
      </c>
      <c r="AS8" s="17"/>
      <c r="AT8" s="17">
        <f t="shared" ref="AT8:AT12" si="2">+AR8+AS8</f>
        <v>5363.2</v>
      </c>
      <c r="AU8" s="4">
        <v>5363.2</v>
      </c>
      <c r="AV8" s="20">
        <f t="shared" si="0"/>
        <v>0</v>
      </c>
    </row>
    <row r="9" spans="1:48" ht="13.5" customHeight="1">
      <c r="A9" s="18" t="s">
        <v>66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7">
        <v>550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6"/>
      <c r="AR9" s="31">
        <f t="shared" si="1"/>
        <v>550</v>
      </c>
      <c r="AS9" s="17"/>
      <c r="AT9" s="17">
        <f t="shared" si="2"/>
        <v>550</v>
      </c>
      <c r="AU9" s="4">
        <v>550</v>
      </c>
      <c r="AV9" s="20">
        <f t="shared" si="0"/>
        <v>0</v>
      </c>
    </row>
    <row r="10" spans="1:48" ht="13.5" customHeight="1">
      <c r="A10" s="18" t="s">
        <v>65</v>
      </c>
      <c r="B10" s="19"/>
      <c r="C10" s="19"/>
      <c r="D10" s="19"/>
      <c r="E10" s="19">
        <v>25</v>
      </c>
      <c r="F10" s="19"/>
      <c r="G10" s="17">
        <v>6</v>
      </c>
      <c r="H10" s="19"/>
      <c r="I10" s="19"/>
      <c r="J10" s="17">
        <v>0</v>
      </c>
      <c r="K10" s="19"/>
      <c r="L10" s="19"/>
      <c r="M10" s="19"/>
      <c r="N10" s="19"/>
      <c r="O10" s="19"/>
      <c r="P10" s="19"/>
      <c r="Q10" s="17">
        <v>878.2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7">
        <v>0</v>
      </c>
      <c r="AC10" s="19"/>
      <c r="AD10" s="19"/>
      <c r="AE10" s="19"/>
      <c r="AF10" s="21">
        <v>400</v>
      </c>
      <c r="AG10" s="19"/>
      <c r="AH10" s="17">
        <v>600</v>
      </c>
      <c r="AI10" s="19"/>
      <c r="AJ10" s="19"/>
      <c r="AK10" s="19"/>
      <c r="AL10" s="19"/>
      <c r="AM10" s="19"/>
      <c r="AN10" s="19"/>
      <c r="AO10" s="19"/>
      <c r="AP10" s="19"/>
      <c r="AQ10" s="16"/>
      <c r="AR10" s="31">
        <f t="shared" si="1"/>
        <v>1909.2</v>
      </c>
      <c r="AS10" s="17"/>
      <c r="AT10" s="17">
        <f t="shared" si="2"/>
        <v>1909.2</v>
      </c>
      <c r="AU10" s="4">
        <v>1909.2</v>
      </c>
      <c r="AV10" s="20">
        <f t="shared" si="0"/>
        <v>0</v>
      </c>
    </row>
    <row r="11" spans="1:48" ht="13.5" customHeight="1">
      <c r="A11" s="22" t="s">
        <v>64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4"/>
      <c r="AR11" s="31">
        <f t="shared" si="1"/>
        <v>0</v>
      </c>
      <c r="AS11" s="23"/>
      <c r="AT11" s="17">
        <f t="shared" si="2"/>
        <v>0</v>
      </c>
      <c r="AU11" s="4">
        <v>0</v>
      </c>
      <c r="AV11" s="20">
        <f t="shared" si="0"/>
        <v>0</v>
      </c>
    </row>
    <row r="12" spans="1:48" ht="13.5" customHeight="1">
      <c r="A12" s="22" t="s">
        <v>63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4"/>
      <c r="AR12" s="31">
        <f t="shared" si="1"/>
        <v>0</v>
      </c>
      <c r="AS12" s="23"/>
      <c r="AT12" s="17">
        <f t="shared" si="2"/>
        <v>0</v>
      </c>
      <c r="AU12" s="4">
        <v>0</v>
      </c>
      <c r="AV12" s="20">
        <f t="shared" si="0"/>
        <v>0</v>
      </c>
    </row>
    <row r="13" spans="1:48" s="27" customFormat="1" ht="15" customHeight="1">
      <c r="A13" s="25" t="s">
        <v>62</v>
      </c>
      <c r="B13" s="26">
        <f t="shared" ref="B13:AT13" si="3">+SUM(B7:B12)</f>
        <v>104223</v>
      </c>
      <c r="C13" s="26">
        <f t="shared" si="3"/>
        <v>0</v>
      </c>
      <c r="D13" s="26">
        <f t="shared" si="3"/>
        <v>300</v>
      </c>
      <c r="E13" s="26">
        <f t="shared" si="3"/>
        <v>4071.9</v>
      </c>
      <c r="F13" s="26">
        <f t="shared" si="3"/>
        <v>100</v>
      </c>
      <c r="G13" s="26">
        <f t="shared" si="3"/>
        <v>1509</v>
      </c>
      <c r="H13" s="26">
        <f t="shared" si="3"/>
        <v>50</v>
      </c>
      <c r="I13" s="26">
        <f t="shared" si="3"/>
        <v>0</v>
      </c>
      <c r="J13" s="26">
        <f t="shared" si="3"/>
        <v>0</v>
      </c>
      <c r="K13" s="26">
        <f t="shared" si="3"/>
        <v>720</v>
      </c>
      <c r="L13" s="26">
        <f t="shared" si="3"/>
        <v>0</v>
      </c>
      <c r="M13" s="26">
        <f t="shared" si="3"/>
        <v>730</v>
      </c>
      <c r="N13" s="26">
        <f t="shared" si="3"/>
        <v>116</v>
      </c>
      <c r="O13" s="26">
        <f t="shared" si="3"/>
        <v>1800</v>
      </c>
      <c r="P13" s="26">
        <f t="shared" si="3"/>
        <v>0</v>
      </c>
      <c r="Q13" s="26">
        <f t="shared" si="3"/>
        <v>918.2</v>
      </c>
      <c r="R13" s="26">
        <f t="shared" si="3"/>
        <v>0</v>
      </c>
      <c r="S13" s="26">
        <f t="shared" si="3"/>
        <v>600</v>
      </c>
      <c r="T13" s="26">
        <f t="shared" si="3"/>
        <v>1070.3</v>
      </c>
      <c r="U13" s="26">
        <f t="shared" si="3"/>
        <v>2300</v>
      </c>
      <c r="V13" s="26">
        <f t="shared" si="3"/>
        <v>0</v>
      </c>
      <c r="W13" s="26">
        <f t="shared" si="3"/>
        <v>1000</v>
      </c>
      <c r="X13" s="26">
        <f t="shared" si="3"/>
        <v>0</v>
      </c>
      <c r="Y13" s="26">
        <f t="shared" si="3"/>
        <v>0</v>
      </c>
      <c r="Z13" s="26">
        <f t="shared" si="3"/>
        <v>0</v>
      </c>
      <c r="AA13" s="26">
        <f t="shared" si="3"/>
        <v>0</v>
      </c>
      <c r="AB13" s="26">
        <f t="shared" si="3"/>
        <v>0</v>
      </c>
      <c r="AC13" s="26">
        <f t="shared" si="3"/>
        <v>0</v>
      </c>
      <c r="AD13" s="26">
        <f t="shared" si="3"/>
        <v>0</v>
      </c>
      <c r="AE13" s="26">
        <f t="shared" si="3"/>
        <v>0</v>
      </c>
      <c r="AF13" s="26">
        <f t="shared" si="3"/>
        <v>400</v>
      </c>
      <c r="AG13" s="26">
        <f t="shared" si="3"/>
        <v>0</v>
      </c>
      <c r="AH13" s="26">
        <f t="shared" si="3"/>
        <v>700</v>
      </c>
      <c r="AI13" s="26">
        <f t="shared" si="3"/>
        <v>0</v>
      </c>
      <c r="AJ13" s="26">
        <f t="shared" si="3"/>
        <v>0</v>
      </c>
      <c r="AK13" s="26">
        <f t="shared" si="3"/>
        <v>0</v>
      </c>
      <c r="AL13" s="26">
        <f t="shared" si="3"/>
        <v>0</v>
      </c>
      <c r="AM13" s="26">
        <f t="shared" si="3"/>
        <v>0</v>
      </c>
      <c r="AN13" s="26">
        <f t="shared" si="3"/>
        <v>0</v>
      </c>
      <c r="AO13" s="26">
        <f t="shared" si="3"/>
        <v>0</v>
      </c>
      <c r="AP13" s="26">
        <f t="shared" si="3"/>
        <v>0</v>
      </c>
      <c r="AQ13" s="26">
        <f t="shared" si="3"/>
        <v>0</v>
      </c>
      <c r="AR13" s="26">
        <f t="shared" si="3"/>
        <v>120608.4</v>
      </c>
      <c r="AS13" s="26">
        <f t="shared" si="3"/>
        <v>0</v>
      </c>
      <c r="AT13" s="26">
        <f t="shared" si="3"/>
        <v>120608.4</v>
      </c>
      <c r="AU13" s="27">
        <v>120608.4</v>
      </c>
      <c r="AV13" s="20">
        <f t="shared" si="0"/>
        <v>0</v>
      </c>
    </row>
    <row r="14" spans="1:48" ht="14.25" customHeight="1">
      <c r="A14" s="28" t="s">
        <v>61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>
        <v>0</v>
      </c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30"/>
      <c r="AR14" s="31">
        <f t="shared" ref="AR14:AR22" si="4">+SUM(B14:AQ14)</f>
        <v>0</v>
      </c>
      <c r="AS14" s="29"/>
      <c r="AT14" s="17">
        <f t="shared" ref="AT14:AT22" si="5">+AR14+AS14</f>
        <v>0</v>
      </c>
      <c r="AU14" s="4">
        <v>0</v>
      </c>
      <c r="AV14" s="20">
        <f t="shared" si="0"/>
        <v>0</v>
      </c>
    </row>
    <row r="15" spans="1:48" ht="15" customHeight="1">
      <c r="A15" s="18" t="s">
        <v>60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/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31">
        <f t="shared" si="4"/>
        <v>0</v>
      </c>
      <c r="AS15" s="17">
        <v>0</v>
      </c>
      <c r="AT15" s="17">
        <f t="shared" si="5"/>
        <v>0</v>
      </c>
      <c r="AU15" s="4">
        <v>0</v>
      </c>
      <c r="AV15" s="20">
        <f t="shared" si="0"/>
        <v>0</v>
      </c>
    </row>
    <row r="16" spans="1:48" ht="14.25" customHeight="1">
      <c r="A16" s="18" t="s">
        <v>59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31"/>
      <c r="AR16" s="31">
        <f t="shared" si="4"/>
        <v>0</v>
      </c>
      <c r="AS16" s="17"/>
      <c r="AT16" s="17">
        <f t="shared" si="5"/>
        <v>0</v>
      </c>
      <c r="AU16" s="4">
        <v>0</v>
      </c>
      <c r="AV16" s="20">
        <f t="shared" si="0"/>
        <v>0</v>
      </c>
    </row>
    <row r="17" spans="1:48" ht="14.25" customHeight="1">
      <c r="A17" s="18" t="s">
        <v>58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/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31">
        <f t="shared" si="4"/>
        <v>0</v>
      </c>
      <c r="AS17" s="17"/>
      <c r="AT17" s="17">
        <f t="shared" si="5"/>
        <v>0</v>
      </c>
      <c r="AU17" s="4">
        <v>0</v>
      </c>
      <c r="AV17" s="20">
        <f t="shared" si="0"/>
        <v>0</v>
      </c>
    </row>
    <row r="18" spans="1:48" ht="13.5" customHeight="1">
      <c r="A18" s="18" t="s">
        <v>57</v>
      </c>
      <c r="B18" s="19"/>
      <c r="C18" s="1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>
        <v>1900</v>
      </c>
      <c r="AN18" s="17"/>
      <c r="AO18" s="17"/>
      <c r="AP18" s="17"/>
      <c r="AQ18" s="31"/>
      <c r="AR18" s="31">
        <f t="shared" si="4"/>
        <v>1900</v>
      </c>
      <c r="AS18" s="17"/>
      <c r="AT18" s="17">
        <f t="shared" si="5"/>
        <v>1900</v>
      </c>
      <c r="AU18" s="4">
        <v>1900</v>
      </c>
      <c r="AV18" s="20">
        <f t="shared" si="0"/>
        <v>0</v>
      </c>
    </row>
    <row r="19" spans="1:48" ht="13.5" customHeight="1">
      <c r="A19" s="18" t="s">
        <v>56</v>
      </c>
      <c r="B19" s="19">
        <v>3600</v>
      </c>
      <c r="C19" s="19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>
        <v>500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>
        <f>8585-4100</f>
        <v>4485</v>
      </c>
      <c r="AM19" s="17"/>
      <c r="AN19" s="17"/>
      <c r="AO19" s="17"/>
      <c r="AP19" s="17"/>
      <c r="AQ19" s="31"/>
      <c r="AR19" s="31">
        <f t="shared" si="4"/>
        <v>8585</v>
      </c>
      <c r="AS19" s="17"/>
      <c r="AT19" s="17">
        <f t="shared" si="5"/>
        <v>8585</v>
      </c>
      <c r="AU19" s="4">
        <v>8585</v>
      </c>
      <c r="AV19" s="20">
        <f t="shared" si="0"/>
        <v>0</v>
      </c>
    </row>
    <row r="20" spans="1:48" ht="13.5" customHeight="1">
      <c r="A20" s="18" t="s">
        <v>55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>
        <v>0</v>
      </c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>
        <v>2230</v>
      </c>
      <c r="AM20" s="17"/>
      <c r="AN20" s="17"/>
      <c r="AO20" s="17"/>
      <c r="AP20" s="17">
        <v>70</v>
      </c>
      <c r="AQ20" s="31"/>
      <c r="AR20" s="31">
        <f t="shared" si="4"/>
        <v>2300</v>
      </c>
      <c r="AS20" s="17"/>
      <c r="AT20" s="17">
        <f t="shared" si="5"/>
        <v>2300</v>
      </c>
      <c r="AU20" s="4">
        <v>2300</v>
      </c>
      <c r="AV20" s="20">
        <f t="shared" si="0"/>
        <v>0</v>
      </c>
    </row>
    <row r="21" spans="1:48" ht="13.5" customHeight="1">
      <c r="A21" s="18" t="s">
        <v>54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31"/>
      <c r="AR21" s="31">
        <f t="shared" si="4"/>
        <v>0</v>
      </c>
      <c r="AS21" s="17"/>
      <c r="AT21" s="17">
        <f t="shared" si="5"/>
        <v>0</v>
      </c>
      <c r="AU21" s="4">
        <v>0</v>
      </c>
      <c r="AV21" s="20">
        <f t="shared" si="0"/>
        <v>0</v>
      </c>
    </row>
    <row r="22" spans="1:48" ht="13.5" customHeight="1">
      <c r="A22" s="18" t="s">
        <v>53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>
        <v>1470</v>
      </c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31"/>
      <c r="AR22" s="31">
        <f t="shared" si="4"/>
        <v>1470</v>
      </c>
      <c r="AS22" s="17"/>
      <c r="AT22" s="17">
        <f t="shared" si="5"/>
        <v>1470</v>
      </c>
      <c r="AU22" s="4">
        <v>1470</v>
      </c>
      <c r="AV22" s="20">
        <f t="shared" si="0"/>
        <v>0</v>
      </c>
    </row>
    <row r="23" spans="1:48" s="27" customFormat="1" ht="13.5" customHeight="1">
      <c r="A23" s="25" t="s">
        <v>52</v>
      </c>
      <c r="B23" s="26">
        <f t="shared" ref="B23:AT23" si="6">+SUM(B14:B22)</f>
        <v>3600</v>
      </c>
      <c r="C23" s="26">
        <f t="shared" si="6"/>
        <v>0</v>
      </c>
      <c r="D23" s="26">
        <f t="shared" si="6"/>
        <v>0</v>
      </c>
      <c r="E23" s="26">
        <f t="shared" si="6"/>
        <v>0</v>
      </c>
      <c r="F23" s="26">
        <f t="shared" si="6"/>
        <v>0</v>
      </c>
      <c r="G23" s="26">
        <f t="shared" si="6"/>
        <v>0</v>
      </c>
      <c r="H23" s="26">
        <f t="shared" si="6"/>
        <v>0</v>
      </c>
      <c r="I23" s="26">
        <f t="shared" si="6"/>
        <v>0</v>
      </c>
      <c r="J23" s="26">
        <f t="shared" si="6"/>
        <v>0</v>
      </c>
      <c r="K23" s="26">
        <f t="shared" si="6"/>
        <v>0</v>
      </c>
      <c r="L23" s="26">
        <f t="shared" si="6"/>
        <v>0</v>
      </c>
      <c r="M23" s="26">
        <f t="shared" si="6"/>
        <v>0</v>
      </c>
      <c r="N23" s="26">
        <f t="shared" si="6"/>
        <v>0</v>
      </c>
      <c r="O23" s="26">
        <f t="shared" si="6"/>
        <v>0</v>
      </c>
      <c r="P23" s="26">
        <f t="shared" si="6"/>
        <v>500</v>
      </c>
      <c r="Q23" s="26">
        <f t="shared" si="6"/>
        <v>0</v>
      </c>
      <c r="R23" s="26">
        <f t="shared" si="6"/>
        <v>0</v>
      </c>
      <c r="S23" s="26">
        <f t="shared" si="6"/>
        <v>0</v>
      </c>
      <c r="T23" s="26">
        <f t="shared" si="6"/>
        <v>0</v>
      </c>
      <c r="U23" s="26">
        <f t="shared" si="6"/>
        <v>0</v>
      </c>
      <c r="V23" s="26">
        <f t="shared" si="6"/>
        <v>0</v>
      </c>
      <c r="W23" s="26">
        <f t="shared" si="6"/>
        <v>0</v>
      </c>
      <c r="X23" s="26">
        <f t="shared" si="6"/>
        <v>0</v>
      </c>
      <c r="Y23" s="26">
        <f t="shared" si="6"/>
        <v>0</v>
      </c>
      <c r="Z23" s="26">
        <f t="shared" si="6"/>
        <v>0</v>
      </c>
      <c r="AA23" s="26">
        <f t="shared" si="6"/>
        <v>0</v>
      </c>
      <c r="AB23" s="26">
        <f t="shared" si="6"/>
        <v>1470</v>
      </c>
      <c r="AC23" s="26">
        <f t="shared" si="6"/>
        <v>0</v>
      </c>
      <c r="AD23" s="26">
        <f t="shared" si="6"/>
        <v>0</v>
      </c>
      <c r="AE23" s="26">
        <f t="shared" si="6"/>
        <v>0</v>
      </c>
      <c r="AF23" s="26">
        <f t="shared" si="6"/>
        <v>0</v>
      </c>
      <c r="AG23" s="26">
        <f t="shared" si="6"/>
        <v>0</v>
      </c>
      <c r="AH23" s="26">
        <f t="shared" si="6"/>
        <v>0</v>
      </c>
      <c r="AI23" s="26">
        <f t="shared" si="6"/>
        <v>0</v>
      </c>
      <c r="AJ23" s="26">
        <f t="shared" si="6"/>
        <v>0</v>
      </c>
      <c r="AK23" s="26">
        <f t="shared" si="6"/>
        <v>0</v>
      </c>
      <c r="AL23" s="26">
        <f t="shared" si="6"/>
        <v>6715</v>
      </c>
      <c r="AM23" s="26">
        <f t="shared" si="6"/>
        <v>1900</v>
      </c>
      <c r="AN23" s="26">
        <f t="shared" si="6"/>
        <v>0</v>
      </c>
      <c r="AO23" s="26">
        <f t="shared" si="6"/>
        <v>0</v>
      </c>
      <c r="AP23" s="26">
        <f t="shared" si="6"/>
        <v>70</v>
      </c>
      <c r="AQ23" s="26">
        <f t="shared" si="6"/>
        <v>0</v>
      </c>
      <c r="AR23" s="26">
        <f t="shared" si="6"/>
        <v>14255</v>
      </c>
      <c r="AS23" s="26">
        <f t="shared" si="6"/>
        <v>0</v>
      </c>
      <c r="AT23" s="26">
        <f t="shared" si="6"/>
        <v>14255</v>
      </c>
      <c r="AU23" s="27">
        <v>14255</v>
      </c>
      <c r="AV23" s="20">
        <f t="shared" si="0"/>
        <v>0</v>
      </c>
    </row>
    <row r="24" spans="1:48" ht="14.25" customHeight="1">
      <c r="A24" s="18" t="s">
        <v>51</v>
      </c>
      <c r="B24" s="17">
        <v>18466.48</v>
      </c>
      <c r="C24" s="17"/>
      <c r="D24" s="17"/>
      <c r="E24" s="17"/>
      <c r="F24" s="17"/>
      <c r="G24" s="17"/>
      <c r="H24" s="17">
        <v>400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>
        <f>2700+12690+4000+250</f>
        <v>19640</v>
      </c>
      <c r="V24" s="17"/>
      <c r="W24" s="17"/>
      <c r="X24" s="17">
        <f>500+100</f>
        <v>600</v>
      </c>
      <c r="Y24" s="17"/>
      <c r="Z24" s="17"/>
      <c r="AA24" s="17"/>
      <c r="AB24" s="17"/>
      <c r="AC24" s="17"/>
      <c r="AD24" s="17"/>
      <c r="AE24" s="17"/>
      <c r="AF24" s="17"/>
      <c r="AG24" s="17"/>
      <c r="AH24" s="17">
        <v>1900</v>
      </c>
      <c r="AI24" s="17"/>
      <c r="AJ24" s="17"/>
      <c r="AK24" s="17"/>
      <c r="AL24" s="17"/>
      <c r="AM24" s="17"/>
      <c r="AN24" s="17"/>
      <c r="AO24" s="17"/>
      <c r="AP24" s="17"/>
      <c r="AQ24" s="31"/>
      <c r="AR24" s="31">
        <f t="shared" ref="AR24:AR28" si="7">+SUM(B24:AQ24)</f>
        <v>41006.479999999996</v>
      </c>
      <c r="AS24" s="17"/>
      <c r="AT24" s="17">
        <f t="shared" ref="AT24:AT28" si="8">+AR24+AS24</f>
        <v>41006.479999999996</v>
      </c>
      <c r="AU24" s="4">
        <v>41006.480000000003</v>
      </c>
      <c r="AV24" s="20">
        <f t="shared" si="0"/>
        <v>0</v>
      </c>
    </row>
    <row r="25" spans="1:48" ht="14.25" customHeight="1">
      <c r="A25" s="18" t="s">
        <v>50</v>
      </c>
      <c r="B25" s="17">
        <f>26711.168+100+11294.976</f>
        <v>38106.144</v>
      </c>
      <c r="C25" s="17"/>
      <c r="D25" s="17"/>
      <c r="E25" s="17"/>
      <c r="F25" s="17"/>
      <c r="G25" s="17"/>
      <c r="H25" s="17">
        <v>100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>
        <v>100</v>
      </c>
      <c r="U25" s="17">
        <f>2124+376+600+150</f>
        <v>3250</v>
      </c>
      <c r="V25" s="17"/>
      <c r="W25" s="17"/>
      <c r="X25" s="17">
        <v>2000</v>
      </c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31"/>
      <c r="AR25" s="31">
        <f t="shared" si="7"/>
        <v>43556.144</v>
      </c>
      <c r="AS25" s="17"/>
      <c r="AT25" s="17">
        <f t="shared" si="8"/>
        <v>43556.144</v>
      </c>
      <c r="AU25" s="4">
        <v>43556.144</v>
      </c>
      <c r="AV25" s="20">
        <f t="shared" si="0"/>
        <v>0</v>
      </c>
    </row>
    <row r="26" spans="1:48" ht="14.25" customHeight="1">
      <c r="A26" s="18" t="s">
        <v>49</v>
      </c>
      <c r="B26" s="17">
        <v>9000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>
        <v>200</v>
      </c>
      <c r="Q26" s="17"/>
      <c r="R26" s="17"/>
      <c r="S26" s="17"/>
      <c r="T26" s="17"/>
      <c r="U26" s="17"/>
      <c r="V26" s="17"/>
      <c r="W26" s="17"/>
      <c r="X26" s="1">
        <v>3971</v>
      </c>
      <c r="Y26" s="17">
        <v>600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31"/>
      <c r="AR26" s="31">
        <f t="shared" si="7"/>
        <v>13771</v>
      </c>
      <c r="AS26" s="17"/>
      <c r="AT26" s="17">
        <f t="shared" si="8"/>
        <v>13771</v>
      </c>
      <c r="AU26" s="4">
        <v>13771</v>
      </c>
      <c r="AV26" s="20">
        <f t="shared" si="0"/>
        <v>0</v>
      </c>
    </row>
    <row r="27" spans="1:48" ht="9.75">
      <c r="A27" s="18" t="s">
        <v>48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>
        <v>2069.1999999999998</v>
      </c>
      <c r="AQ27" s="31"/>
      <c r="AR27" s="31">
        <f t="shared" si="7"/>
        <v>2069.1999999999998</v>
      </c>
      <c r="AS27" s="17"/>
      <c r="AT27" s="17">
        <f t="shared" si="8"/>
        <v>2069.1999999999998</v>
      </c>
      <c r="AU27" s="4">
        <v>2069.1999999999998</v>
      </c>
      <c r="AV27" s="20">
        <f t="shared" si="0"/>
        <v>0</v>
      </c>
    </row>
    <row r="28" spans="1:48" ht="9.75">
      <c r="A28" s="18" t="s">
        <v>47</v>
      </c>
      <c r="B28" s="17"/>
      <c r="C28" s="17"/>
      <c r="D28" s="17"/>
      <c r="E28" s="17"/>
      <c r="F28" s="17">
        <v>2497.9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v>0</v>
      </c>
      <c r="R28" s="17">
        <v>0</v>
      </c>
      <c r="S28" s="17"/>
      <c r="T28" s="17"/>
      <c r="U28" s="17"/>
      <c r="V28" s="17"/>
      <c r="W28" s="17">
        <v>0</v>
      </c>
      <c r="X28" s="17">
        <v>21090.1</v>
      </c>
      <c r="Y28" s="17"/>
      <c r="Z28" s="17"/>
      <c r="AA28" s="17"/>
      <c r="AB28" s="17"/>
      <c r="AC28" s="17"/>
      <c r="AD28" s="17"/>
      <c r="AE28" s="17">
        <v>15096.5</v>
      </c>
      <c r="AF28" s="17"/>
      <c r="AG28" s="17"/>
      <c r="AH28" s="17"/>
      <c r="AI28" s="17"/>
      <c r="AJ28" s="17"/>
      <c r="AK28" s="17">
        <v>28637.3</v>
      </c>
      <c r="AL28" s="17">
        <v>17443.7</v>
      </c>
      <c r="AM28" s="17"/>
      <c r="AN28" s="17">
        <v>9808.2999999999993</v>
      </c>
      <c r="AO28" s="17">
        <v>3824.3</v>
      </c>
      <c r="AP28" s="17"/>
      <c r="AQ28" s="31"/>
      <c r="AR28" s="31">
        <f t="shared" si="7"/>
        <v>98398.1</v>
      </c>
      <c r="AS28" s="17"/>
      <c r="AT28" s="17">
        <f t="shared" si="8"/>
        <v>98398.1</v>
      </c>
      <c r="AU28" s="4">
        <v>98398.1</v>
      </c>
      <c r="AV28" s="20">
        <f t="shared" si="0"/>
        <v>0</v>
      </c>
    </row>
    <row r="29" spans="1:48" s="27" customFormat="1" ht="13.5" customHeight="1">
      <c r="A29" s="25" t="s">
        <v>46</v>
      </c>
      <c r="B29" s="26">
        <f t="shared" ref="B29:AS29" si="9">+SUM(B24:B28)</f>
        <v>65572.623999999996</v>
      </c>
      <c r="C29" s="26">
        <f t="shared" si="9"/>
        <v>0</v>
      </c>
      <c r="D29" s="26">
        <f t="shared" si="9"/>
        <v>0</v>
      </c>
      <c r="E29" s="26">
        <f t="shared" si="9"/>
        <v>0</v>
      </c>
      <c r="F29" s="26">
        <f t="shared" si="9"/>
        <v>2497.9</v>
      </c>
      <c r="G29" s="26">
        <f t="shared" si="9"/>
        <v>0</v>
      </c>
      <c r="H29" s="26">
        <f t="shared" si="9"/>
        <v>500</v>
      </c>
      <c r="I29" s="26">
        <f t="shared" si="9"/>
        <v>0</v>
      </c>
      <c r="J29" s="26">
        <f t="shared" si="9"/>
        <v>0</v>
      </c>
      <c r="K29" s="26">
        <f t="shared" si="9"/>
        <v>0</v>
      </c>
      <c r="L29" s="26">
        <f t="shared" si="9"/>
        <v>0</v>
      </c>
      <c r="M29" s="26">
        <f t="shared" si="9"/>
        <v>0</v>
      </c>
      <c r="N29" s="26">
        <f t="shared" si="9"/>
        <v>0</v>
      </c>
      <c r="O29" s="26">
        <f t="shared" si="9"/>
        <v>0</v>
      </c>
      <c r="P29" s="26">
        <f t="shared" si="9"/>
        <v>200</v>
      </c>
      <c r="Q29" s="26">
        <f t="shared" si="9"/>
        <v>0</v>
      </c>
      <c r="R29" s="26">
        <f t="shared" si="9"/>
        <v>0</v>
      </c>
      <c r="S29" s="26">
        <f t="shared" si="9"/>
        <v>0</v>
      </c>
      <c r="T29" s="26">
        <f t="shared" si="9"/>
        <v>100</v>
      </c>
      <c r="U29" s="26">
        <f t="shared" si="9"/>
        <v>22890</v>
      </c>
      <c r="V29" s="26">
        <f t="shared" si="9"/>
        <v>0</v>
      </c>
      <c r="W29" s="26">
        <f t="shared" si="9"/>
        <v>0</v>
      </c>
      <c r="X29" s="26">
        <f t="shared" si="9"/>
        <v>27661.1</v>
      </c>
      <c r="Y29" s="26">
        <f t="shared" si="9"/>
        <v>600</v>
      </c>
      <c r="Z29" s="26">
        <f t="shared" si="9"/>
        <v>0</v>
      </c>
      <c r="AA29" s="26">
        <f t="shared" si="9"/>
        <v>0</v>
      </c>
      <c r="AB29" s="26">
        <f t="shared" si="9"/>
        <v>0</v>
      </c>
      <c r="AC29" s="26">
        <f t="shared" si="9"/>
        <v>0</v>
      </c>
      <c r="AD29" s="26">
        <f t="shared" si="9"/>
        <v>0</v>
      </c>
      <c r="AE29" s="26">
        <f t="shared" si="9"/>
        <v>15096.5</v>
      </c>
      <c r="AF29" s="26">
        <f t="shared" si="9"/>
        <v>0</v>
      </c>
      <c r="AG29" s="26">
        <f t="shared" si="9"/>
        <v>0</v>
      </c>
      <c r="AH29" s="26">
        <f t="shared" si="9"/>
        <v>1900</v>
      </c>
      <c r="AI29" s="26">
        <f t="shared" si="9"/>
        <v>0</v>
      </c>
      <c r="AJ29" s="26">
        <f t="shared" si="9"/>
        <v>0</v>
      </c>
      <c r="AK29" s="26">
        <f t="shared" si="9"/>
        <v>28637.3</v>
      </c>
      <c r="AL29" s="26">
        <f t="shared" si="9"/>
        <v>17443.7</v>
      </c>
      <c r="AM29" s="26">
        <f t="shared" si="9"/>
        <v>0</v>
      </c>
      <c r="AN29" s="26">
        <f t="shared" si="9"/>
        <v>9808.2999999999993</v>
      </c>
      <c r="AO29" s="26">
        <f t="shared" si="9"/>
        <v>3824.3</v>
      </c>
      <c r="AP29" s="26">
        <f t="shared" si="9"/>
        <v>2069.1999999999998</v>
      </c>
      <c r="AQ29" s="26">
        <f t="shared" si="9"/>
        <v>0</v>
      </c>
      <c r="AR29" s="26">
        <f t="shared" si="9"/>
        <v>198800.924</v>
      </c>
      <c r="AS29" s="26">
        <f t="shared" si="9"/>
        <v>0</v>
      </c>
      <c r="AT29" s="26">
        <f>+SUM(AT24:AT28)</f>
        <v>198800.924</v>
      </c>
      <c r="AU29" s="27">
        <v>198800.924</v>
      </c>
      <c r="AV29" s="20">
        <f t="shared" si="0"/>
        <v>0</v>
      </c>
    </row>
    <row r="30" spans="1:48" ht="13.5" customHeight="1">
      <c r="A30" s="18" t="s">
        <v>45</v>
      </c>
      <c r="B30" s="17">
        <v>902.01599999999996</v>
      </c>
      <c r="C30" s="17"/>
      <c r="D30" s="17"/>
      <c r="E30" s="17">
        <v>5000</v>
      </c>
      <c r="F30" s="17"/>
      <c r="G30" s="17"/>
      <c r="H30" s="17"/>
      <c r="I30" s="17">
        <v>0</v>
      </c>
      <c r="J30" s="17"/>
      <c r="K30" s="17"/>
      <c r="L30" s="17"/>
      <c r="M30" s="17"/>
      <c r="N30" s="17"/>
      <c r="O30" s="17"/>
      <c r="P30" s="17">
        <v>300</v>
      </c>
      <c r="Q30" s="17"/>
      <c r="R30" s="17"/>
      <c r="S30" s="17"/>
      <c r="T30" s="17"/>
      <c r="U30" s="17"/>
      <c r="V30" s="17"/>
      <c r="W30" s="17"/>
      <c r="X30" s="1">
        <v>300</v>
      </c>
      <c r="Y30" s="17">
        <v>0</v>
      </c>
      <c r="Z30" s="17"/>
      <c r="AA30" s="17"/>
      <c r="AB30" s="17"/>
      <c r="AC30" s="17"/>
      <c r="AD30" s="17"/>
      <c r="AE30" s="17"/>
      <c r="AF30" s="17"/>
      <c r="AG30" s="17"/>
      <c r="AH30" s="17">
        <v>0</v>
      </c>
      <c r="AI30" s="17"/>
      <c r="AJ30" s="17"/>
      <c r="AK30" s="17"/>
      <c r="AL30" s="17"/>
      <c r="AM30" s="17"/>
      <c r="AN30" s="17"/>
      <c r="AO30" s="17"/>
      <c r="AP30" s="17"/>
      <c r="AQ30" s="31"/>
      <c r="AR30" s="31">
        <f t="shared" ref="AR30:AR32" si="10">+SUM(B30:AQ30)</f>
        <v>6502.0159999999996</v>
      </c>
      <c r="AS30" s="17"/>
      <c r="AT30" s="17">
        <f t="shared" ref="AT30:AT32" si="11">+AR30+AS30</f>
        <v>6502.0159999999996</v>
      </c>
      <c r="AU30" s="4">
        <v>6502.0159999999996</v>
      </c>
      <c r="AV30" s="20">
        <f t="shared" si="0"/>
        <v>0</v>
      </c>
    </row>
    <row r="31" spans="1:48" ht="13.5" customHeight="1">
      <c r="A31" s="18" t="s">
        <v>44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>
        <v>0</v>
      </c>
      <c r="AI31" s="17"/>
      <c r="AJ31" s="17"/>
      <c r="AK31" s="17"/>
      <c r="AL31" s="17"/>
      <c r="AM31" s="17"/>
      <c r="AN31" s="17"/>
      <c r="AO31" s="17"/>
      <c r="AP31" s="17"/>
      <c r="AQ31" s="31"/>
      <c r="AR31" s="31">
        <f t="shared" si="10"/>
        <v>0</v>
      </c>
      <c r="AS31" s="17"/>
      <c r="AT31" s="17">
        <f t="shared" si="11"/>
        <v>0</v>
      </c>
      <c r="AU31" s="4">
        <v>0</v>
      </c>
      <c r="AV31" s="20">
        <f t="shared" si="0"/>
        <v>0</v>
      </c>
    </row>
    <row r="32" spans="1:48" ht="13.5" customHeight="1">
      <c r="A32" s="18" t="s">
        <v>43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31"/>
      <c r="AR32" s="31">
        <f t="shared" si="10"/>
        <v>0</v>
      </c>
      <c r="AS32" s="17"/>
      <c r="AT32" s="17">
        <f t="shared" si="11"/>
        <v>0</v>
      </c>
      <c r="AU32" s="4">
        <v>0</v>
      </c>
      <c r="AV32" s="20">
        <f t="shared" si="0"/>
        <v>0</v>
      </c>
    </row>
    <row r="33" spans="1:48" s="27" customFormat="1" ht="13.5" customHeight="1">
      <c r="A33" s="25" t="s">
        <v>42</v>
      </c>
      <c r="B33" s="26">
        <f t="shared" ref="B33:AS33" si="12">+SUM(B30:B32)</f>
        <v>902.01599999999996</v>
      </c>
      <c r="C33" s="26">
        <f t="shared" si="12"/>
        <v>0</v>
      </c>
      <c r="D33" s="26">
        <f t="shared" si="12"/>
        <v>0</v>
      </c>
      <c r="E33" s="26">
        <f t="shared" si="12"/>
        <v>5000</v>
      </c>
      <c r="F33" s="26">
        <f t="shared" si="12"/>
        <v>0</v>
      </c>
      <c r="G33" s="26">
        <f t="shared" si="12"/>
        <v>0</v>
      </c>
      <c r="H33" s="26">
        <f t="shared" si="12"/>
        <v>0</v>
      </c>
      <c r="I33" s="26">
        <f t="shared" si="12"/>
        <v>0</v>
      </c>
      <c r="J33" s="26">
        <f t="shared" si="12"/>
        <v>0</v>
      </c>
      <c r="K33" s="26">
        <f t="shared" si="12"/>
        <v>0</v>
      </c>
      <c r="L33" s="26">
        <f t="shared" si="12"/>
        <v>0</v>
      </c>
      <c r="M33" s="26">
        <f t="shared" si="12"/>
        <v>0</v>
      </c>
      <c r="N33" s="26">
        <f t="shared" si="12"/>
        <v>0</v>
      </c>
      <c r="O33" s="26">
        <f t="shared" si="12"/>
        <v>0</v>
      </c>
      <c r="P33" s="26">
        <f t="shared" si="12"/>
        <v>300</v>
      </c>
      <c r="Q33" s="26">
        <f t="shared" si="12"/>
        <v>0</v>
      </c>
      <c r="R33" s="26">
        <f t="shared" si="12"/>
        <v>0</v>
      </c>
      <c r="S33" s="26">
        <f t="shared" si="12"/>
        <v>0</v>
      </c>
      <c r="T33" s="26">
        <f t="shared" si="12"/>
        <v>0</v>
      </c>
      <c r="U33" s="26">
        <f t="shared" si="12"/>
        <v>0</v>
      </c>
      <c r="V33" s="26">
        <f t="shared" si="12"/>
        <v>0</v>
      </c>
      <c r="W33" s="26">
        <f t="shared" si="12"/>
        <v>0</v>
      </c>
      <c r="X33" s="26">
        <f t="shared" si="12"/>
        <v>300</v>
      </c>
      <c r="Y33" s="26">
        <f t="shared" si="12"/>
        <v>0</v>
      </c>
      <c r="Z33" s="26">
        <f t="shared" si="12"/>
        <v>0</v>
      </c>
      <c r="AA33" s="26">
        <f t="shared" si="12"/>
        <v>0</v>
      </c>
      <c r="AB33" s="26">
        <f t="shared" si="12"/>
        <v>0</v>
      </c>
      <c r="AC33" s="26">
        <f t="shared" si="12"/>
        <v>0</v>
      </c>
      <c r="AD33" s="26">
        <f t="shared" si="12"/>
        <v>0</v>
      </c>
      <c r="AE33" s="26">
        <f t="shared" si="12"/>
        <v>0</v>
      </c>
      <c r="AF33" s="26">
        <f t="shared" si="12"/>
        <v>0</v>
      </c>
      <c r="AG33" s="26">
        <f t="shared" si="12"/>
        <v>0</v>
      </c>
      <c r="AH33" s="26">
        <f t="shared" si="12"/>
        <v>0</v>
      </c>
      <c r="AI33" s="26">
        <f t="shared" si="12"/>
        <v>0</v>
      </c>
      <c r="AJ33" s="26">
        <f t="shared" si="12"/>
        <v>0</v>
      </c>
      <c r="AK33" s="26">
        <f t="shared" si="12"/>
        <v>0</v>
      </c>
      <c r="AL33" s="26">
        <f t="shared" si="12"/>
        <v>0</v>
      </c>
      <c r="AM33" s="26">
        <f t="shared" si="12"/>
        <v>0</v>
      </c>
      <c r="AN33" s="26">
        <f t="shared" si="12"/>
        <v>0</v>
      </c>
      <c r="AO33" s="26">
        <f t="shared" si="12"/>
        <v>0</v>
      </c>
      <c r="AP33" s="26">
        <f t="shared" si="12"/>
        <v>0</v>
      </c>
      <c r="AQ33" s="26">
        <f t="shared" si="12"/>
        <v>0</v>
      </c>
      <c r="AR33" s="26">
        <f t="shared" si="12"/>
        <v>6502.0159999999996</v>
      </c>
      <c r="AS33" s="26">
        <f t="shared" si="12"/>
        <v>0</v>
      </c>
      <c r="AT33" s="26">
        <f>+SUM(AT30:AT32)</f>
        <v>6502.0159999999996</v>
      </c>
      <c r="AU33" s="27">
        <v>6502.0159999999996</v>
      </c>
      <c r="AV33" s="20">
        <f t="shared" si="0"/>
        <v>0</v>
      </c>
    </row>
    <row r="34" spans="1:48" ht="13.5" customHeight="1">
      <c r="A34" s="18" t="s">
        <v>41</v>
      </c>
      <c r="B34" s="17">
        <v>0</v>
      </c>
      <c r="C34" s="17"/>
      <c r="D34" s="17"/>
      <c r="E34" s="17">
        <v>0</v>
      </c>
      <c r="F34" s="17">
        <v>0</v>
      </c>
      <c r="G34" s="17">
        <v>0</v>
      </c>
      <c r="H34" s="17"/>
      <c r="I34" s="17"/>
      <c r="J34" s="17"/>
      <c r="K34" s="17">
        <v>0</v>
      </c>
      <c r="L34" s="17"/>
      <c r="M34" s="17"/>
      <c r="N34" s="17"/>
      <c r="O34" s="17"/>
      <c r="P34" s="17">
        <v>0</v>
      </c>
      <c r="Q34" s="17">
        <v>0</v>
      </c>
      <c r="R34" s="17"/>
      <c r="S34" s="17"/>
      <c r="T34" s="17">
        <v>0</v>
      </c>
      <c r="U34" s="17"/>
      <c r="V34" s="17"/>
      <c r="W34" s="17">
        <v>0</v>
      </c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 t="s">
        <v>40</v>
      </c>
      <c r="AJ34" s="17"/>
      <c r="AK34" s="17"/>
      <c r="AL34" s="17"/>
      <c r="AM34" s="17"/>
      <c r="AN34" s="17"/>
      <c r="AO34" s="17"/>
      <c r="AP34" s="17"/>
      <c r="AQ34" s="31"/>
      <c r="AR34" s="31">
        <f t="shared" ref="AR34:AR41" si="13">+SUM(B34:AQ34)</f>
        <v>0</v>
      </c>
      <c r="AS34" s="17"/>
      <c r="AT34" s="17">
        <f t="shared" ref="AT34:AT41" si="14">+AR34+AS34</f>
        <v>0</v>
      </c>
      <c r="AU34" s="4">
        <v>0</v>
      </c>
      <c r="AV34" s="20">
        <f t="shared" si="0"/>
        <v>0</v>
      </c>
    </row>
    <row r="35" spans="1:48" ht="13.5" customHeight="1">
      <c r="A35" s="18" t="s">
        <v>39</v>
      </c>
      <c r="B35" s="17">
        <v>38347</v>
      </c>
      <c r="C35" s="17"/>
      <c r="D35" s="17"/>
      <c r="E35" s="17">
        <v>1400</v>
      </c>
      <c r="F35" s="17">
        <v>128</v>
      </c>
      <c r="G35" s="17">
        <v>180</v>
      </c>
      <c r="H35" s="17"/>
      <c r="I35" s="17"/>
      <c r="J35" s="17"/>
      <c r="K35" s="17">
        <v>50</v>
      </c>
      <c r="L35" s="17"/>
      <c r="M35" s="17"/>
      <c r="N35" s="17"/>
      <c r="O35" s="17"/>
      <c r="P35" s="17">
        <v>500</v>
      </c>
      <c r="Q35" s="17">
        <v>175</v>
      </c>
      <c r="R35" s="17"/>
      <c r="S35" s="17"/>
      <c r="T35" s="17">
        <v>120</v>
      </c>
      <c r="U35" s="17"/>
      <c r="V35" s="17"/>
      <c r="W35" s="17">
        <f>400+300</f>
        <v>700</v>
      </c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>
        <v>800</v>
      </c>
      <c r="AO35" s="17"/>
      <c r="AP35" s="17"/>
      <c r="AQ35" s="31"/>
      <c r="AR35" s="31">
        <f t="shared" si="13"/>
        <v>42400</v>
      </c>
      <c r="AS35" s="17">
        <v>-2000</v>
      </c>
      <c r="AT35" s="17">
        <f t="shared" si="14"/>
        <v>40400</v>
      </c>
      <c r="AU35" s="4">
        <v>42400</v>
      </c>
      <c r="AV35" s="20">
        <f t="shared" si="0"/>
        <v>2000</v>
      </c>
    </row>
    <row r="36" spans="1:48" ht="13.5" customHeight="1">
      <c r="A36" s="18" t="s">
        <v>38</v>
      </c>
      <c r="B36" s="17">
        <v>4473</v>
      </c>
      <c r="C36" s="17"/>
      <c r="D36" s="17"/>
      <c r="E36" s="17">
        <v>200</v>
      </c>
      <c r="F36" s="17">
        <v>50</v>
      </c>
      <c r="G36" s="17">
        <v>90</v>
      </c>
      <c r="H36" s="17"/>
      <c r="I36" s="17"/>
      <c r="J36" s="17"/>
      <c r="K36" s="17">
        <v>30</v>
      </c>
      <c r="L36" s="17"/>
      <c r="M36" s="17"/>
      <c r="N36" s="17"/>
      <c r="O36" s="17"/>
      <c r="P36" s="17">
        <v>300</v>
      </c>
      <c r="Q36" s="17"/>
      <c r="R36" s="17"/>
      <c r="S36" s="17"/>
      <c r="T36" s="17">
        <v>50</v>
      </c>
      <c r="U36" s="17"/>
      <c r="V36" s="17"/>
      <c r="W36" s="17">
        <v>60</v>
      </c>
      <c r="X36" s="17"/>
      <c r="Y36" s="17">
        <v>80</v>
      </c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31"/>
      <c r="AR36" s="31">
        <f t="shared" si="13"/>
        <v>5333</v>
      </c>
      <c r="AS36" s="17"/>
      <c r="AT36" s="17">
        <f t="shared" si="14"/>
        <v>5333</v>
      </c>
      <c r="AU36" s="4">
        <v>5333</v>
      </c>
      <c r="AV36" s="20">
        <f t="shared" si="0"/>
        <v>0</v>
      </c>
    </row>
    <row r="37" spans="1:48" ht="13.5" customHeight="1">
      <c r="A37" s="18" t="s">
        <v>37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7">
        <v>300</v>
      </c>
      <c r="Q37" s="19"/>
      <c r="R37" s="19"/>
      <c r="S37" s="19"/>
      <c r="T37" s="19"/>
      <c r="U37" s="19"/>
      <c r="V37" s="19"/>
      <c r="W37" s="19"/>
      <c r="X37" s="19"/>
      <c r="Y37" s="17">
        <v>6990</v>
      </c>
      <c r="Z37" s="19"/>
      <c r="AA37" s="19"/>
      <c r="AB37" s="19"/>
      <c r="AC37" s="19"/>
      <c r="AD37" s="19"/>
      <c r="AE37" s="19"/>
      <c r="AF37" s="19">
        <v>100</v>
      </c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6"/>
      <c r="AR37" s="31">
        <f t="shared" si="13"/>
        <v>7390</v>
      </c>
      <c r="AS37" s="17"/>
      <c r="AT37" s="17">
        <f t="shared" si="14"/>
        <v>7390</v>
      </c>
      <c r="AU37" s="4">
        <v>7390</v>
      </c>
      <c r="AV37" s="20">
        <f t="shared" si="0"/>
        <v>0</v>
      </c>
    </row>
    <row r="38" spans="1:48" ht="13.5" customHeight="1">
      <c r="A38" s="18" t="s">
        <v>36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7">
        <v>480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6"/>
      <c r="AR38" s="31">
        <f t="shared" si="13"/>
        <v>480</v>
      </c>
      <c r="AS38" s="17"/>
      <c r="AT38" s="17">
        <f t="shared" si="14"/>
        <v>480</v>
      </c>
      <c r="AU38" s="4">
        <v>480</v>
      </c>
      <c r="AV38" s="20">
        <f t="shared" si="0"/>
        <v>0</v>
      </c>
    </row>
    <row r="39" spans="1:48" ht="13.5" customHeight="1">
      <c r="A39" s="18" t="s">
        <v>35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7">
        <v>600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6"/>
      <c r="AR39" s="31">
        <f t="shared" si="13"/>
        <v>600</v>
      </c>
      <c r="AS39" s="17"/>
      <c r="AT39" s="17">
        <f t="shared" si="14"/>
        <v>600</v>
      </c>
      <c r="AU39" s="4">
        <v>600</v>
      </c>
      <c r="AV39" s="20">
        <f t="shared" si="0"/>
        <v>0</v>
      </c>
    </row>
    <row r="40" spans="1:48" ht="13.5" customHeight="1">
      <c r="A40" s="18" t="s">
        <v>34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6"/>
      <c r="AR40" s="31">
        <f t="shared" si="13"/>
        <v>0</v>
      </c>
      <c r="AS40" s="17"/>
      <c r="AT40" s="17">
        <f t="shared" si="14"/>
        <v>0</v>
      </c>
      <c r="AU40" s="4">
        <v>0</v>
      </c>
      <c r="AV40" s="20">
        <f t="shared" si="0"/>
        <v>0</v>
      </c>
    </row>
    <row r="41" spans="1:48" ht="13.5" customHeight="1">
      <c r="A41" s="18" t="s">
        <v>33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7">
        <v>800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6"/>
      <c r="AR41" s="31">
        <f t="shared" si="13"/>
        <v>800</v>
      </c>
      <c r="AS41" s="17"/>
      <c r="AT41" s="17">
        <f t="shared" si="14"/>
        <v>800</v>
      </c>
      <c r="AU41" s="4">
        <v>800</v>
      </c>
      <c r="AV41" s="20">
        <f t="shared" si="0"/>
        <v>0</v>
      </c>
    </row>
    <row r="42" spans="1:48" s="27" customFormat="1" ht="14.25" customHeight="1">
      <c r="A42" s="25" t="s">
        <v>32</v>
      </c>
      <c r="B42" s="26">
        <f t="shared" ref="B42:AS42" si="15">+SUM(B34:B41)</f>
        <v>42820</v>
      </c>
      <c r="C42" s="26">
        <f t="shared" si="15"/>
        <v>0</v>
      </c>
      <c r="D42" s="26">
        <f t="shared" si="15"/>
        <v>0</v>
      </c>
      <c r="E42" s="26">
        <f t="shared" si="15"/>
        <v>1600</v>
      </c>
      <c r="F42" s="26">
        <f t="shared" si="15"/>
        <v>178</v>
      </c>
      <c r="G42" s="26">
        <f t="shared" si="15"/>
        <v>270</v>
      </c>
      <c r="H42" s="26">
        <f t="shared" si="15"/>
        <v>0</v>
      </c>
      <c r="I42" s="26">
        <f t="shared" si="15"/>
        <v>0</v>
      </c>
      <c r="J42" s="26">
        <f t="shared" si="15"/>
        <v>0</v>
      </c>
      <c r="K42" s="26">
        <f t="shared" si="15"/>
        <v>80</v>
      </c>
      <c r="L42" s="26">
        <f t="shared" si="15"/>
        <v>0</v>
      </c>
      <c r="M42" s="26">
        <f t="shared" si="15"/>
        <v>0</v>
      </c>
      <c r="N42" s="26">
        <f t="shared" si="15"/>
        <v>1080</v>
      </c>
      <c r="O42" s="26">
        <f t="shared" si="15"/>
        <v>0</v>
      </c>
      <c r="P42" s="26">
        <f t="shared" si="15"/>
        <v>1900</v>
      </c>
      <c r="Q42" s="26">
        <f t="shared" si="15"/>
        <v>175</v>
      </c>
      <c r="R42" s="26">
        <f t="shared" si="15"/>
        <v>0</v>
      </c>
      <c r="S42" s="26">
        <f t="shared" si="15"/>
        <v>0</v>
      </c>
      <c r="T42" s="26">
        <f t="shared" si="15"/>
        <v>170</v>
      </c>
      <c r="U42" s="26">
        <f t="shared" si="15"/>
        <v>0</v>
      </c>
      <c r="V42" s="26">
        <f t="shared" si="15"/>
        <v>0</v>
      </c>
      <c r="W42" s="26">
        <f t="shared" si="15"/>
        <v>760</v>
      </c>
      <c r="X42" s="26">
        <f t="shared" si="15"/>
        <v>0</v>
      </c>
      <c r="Y42" s="26">
        <f t="shared" si="15"/>
        <v>7070</v>
      </c>
      <c r="Z42" s="26">
        <f t="shared" si="15"/>
        <v>0</v>
      </c>
      <c r="AA42" s="26">
        <f t="shared" si="15"/>
        <v>0</v>
      </c>
      <c r="AB42" s="26">
        <f t="shared" si="15"/>
        <v>0</v>
      </c>
      <c r="AC42" s="26">
        <f t="shared" si="15"/>
        <v>0</v>
      </c>
      <c r="AD42" s="26">
        <f t="shared" si="15"/>
        <v>0</v>
      </c>
      <c r="AE42" s="26">
        <f t="shared" si="15"/>
        <v>0</v>
      </c>
      <c r="AF42" s="26">
        <f t="shared" si="15"/>
        <v>100</v>
      </c>
      <c r="AG42" s="26">
        <f t="shared" si="15"/>
        <v>0</v>
      </c>
      <c r="AH42" s="26">
        <f t="shared" si="15"/>
        <v>0</v>
      </c>
      <c r="AI42" s="26">
        <f t="shared" si="15"/>
        <v>0</v>
      </c>
      <c r="AJ42" s="26">
        <f t="shared" si="15"/>
        <v>0</v>
      </c>
      <c r="AK42" s="26">
        <f t="shared" si="15"/>
        <v>0</v>
      </c>
      <c r="AL42" s="26">
        <f t="shared" si="15"/>
        <v>0</v>
      </c>
      <c r="AM42" s="26">
        <f t="shared" si="15"/>
        <v>0</v>
      </c>
      <c r="AN42" s="26">
        <f t="shared" si="15"/>
        <v>800</v>
      </c>
      <c r="AO42" s="26">
        <f t="shared" si="15"/>
        <v>0</v>
      </c>
      <c r="AP42" s="26">
        <f t="shared" si="15"/>
        <v>0</v>
      </c>
      <c r="AQ42" s="26">
        <f t="shared" si="15"/>
        <v>0</v>
      </c>
      <c r="AR42" s="26">
        <f t="shared" si="15"/>
        <v>57003</v>
      </c>
      <c r="AS42" s="26">
        <f t="shared" si="15"/>
        <v>-2000</v>
      </c>
      <c r="AT42" s="26">
        <f>+SUM(AT34:AT41)</f>
        <v>55003</v>
      </c>
      <c r="AU42" s="27">
        <v>57003</v>
      </c>
      <c r="AV42" s="20">
        <f t="shared" si="0"/>
        <v>2000</v>
      </c>
    </row>
    <row r="43" spans="1:48" ht="14.25" customHeight="1">
      <c r="A43" s="18" t="s">
        <v>31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31"/>
      <c r="AR43" s="31">
        <f t="shared" ref="AR43:AR52" si="16">+SUM(B43:AQ43)</f>
        <v>0</v>
      </c>
      <c r="AS43" s="17"/>
      <c r="AT43" s="17">
        <f t="shared" ref="AT43:AT52" si="17">+AR43+AS43</f>
        <v>0</v>
      </c>
      <c r="AU43" s="4">
        <v>0</v>
      </c>
      <c r="AV43" s="20">
        <f t="shared" si="0"/>
        <v>0</v>
      </c>
    </row>
    <row r="44" spans="1:48" ht="15" customHeight="1">
      <c r="A44" s="18" t="s">
        <v>30</v>
      </c>
      <c r="B44" s="17">
        <v>11487.3</v>
      </c>
      <c r="C44" s="17"/>
      <c r="D44" s="17">
        <v>15</v>
      </c>
      <c r="E44" s="17">
        <v>800</v>
      </c>
      <c r="F44" s="17">
        <v>150</v>
      </c>
      <c r="G44" s="17">
        <v>90</v>
      </c>
      <c r="H44" s="17"/>
      <c r="I44" s="17"/>
      <c r="J44" s="17"/>
      <c r="K44" s="17">
        <v>10</v>
      </c>
      <c r="L44" s="17"/>
      <c r="M44" s="17"/>
      <c r="N44" s="17">
        <v>3</v>
      </c>
      <c r="O44" s="17"/>
      <c r="P44" s="17">
        <v>70</v>
      </c>
      <c r="Q44" s="17">
        <v>220</v>
      </c>
      <c r="R44" s="17"/>
      <c r="S44" s="17">
        <v>14</v>
      </c>
      <c r="T44" s="17">
        <v>200</v>
      </c>
      <c r="U44" s="17"/>
      <c r="V44" s="17"/>
      <c r="W44" s="17">
        <v>257</v>
      </c>
      <c r="X44" s="17">
        <v>2508</v>
      </c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>
        <v>0</v>
      </c>
      <c r="AO44" s="17"/>
      <c r="AP44" s="17"/>
      <c r="AQ44" s="31"/>
      <c r="AR44" s="31">
        <f t="shared" si="16"/>
        <v>15824.3</v>
      </c>
      <c r="AS44" s="17"/>
      <c r="AT44" s="17">
        <f t="shared" si="17"/>
        <v>15824.3</v>
      </c>
      <c r="AU44" s="4">
        <v>15824.3</v>
      </c>
      <c r="AV44" s="20">
        <f t="shared" si="0"/>
        <v>0</v>
      </c>
    </row>
    <row r="45" spans="1:48" ht="15" customHeight="1">
      <c r="A45" s="18" t="s">
        <v>29</v>
      </c>
      <c r="B45" s="17">
        <v>19393.099999999999</v>
      </c>
      <c r="C45" s="17"/>
      <c r="D45" s="17"/>
      <c r="E45" s="17">
        <v>2186.2000000000003</v>
      </c>
      <c r="F45" s="17">
        <v>234.6</v>
      </c>
      <c r="G45" s="17">
        <v>124</v>
      </c>
      <c r="H45" s="17"/>
      <c r="I45" s="17"/>
      <c r="J45" s="17"/>
      <c r="K45" s="17">
        <v>60</v>
      </c>
      <c r="L45" s="17"/>
      <c r="M45" s="17"/>
      <c r="N45" s="17"/>
      <c r="O45" s="17"/>
      <c r="P45" s="17">
        <v>100</v>
      </c>
      <c r="Q45" s="17">
        <v>250</v>
      </c>
      <c r="R45" s="17"/>
      <c r="S45" s="17"/>
      <c r="T45" s="17">
        <v>100</v>
      </c>
      <c r="U45" s="17"/>
      <c r="V45" s="17"/>
      <c r="W45" s="17">
        <v>125</v>
      </c>
      <c r="X45" s="17">
        <v>5016</v>
      </c>
      <c r="Y45" s="1">
        <v>192.2</v>
      </c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>
        <v>0</v>
      </c>
      <c r="AO45" s="17"/>
      <c r="AP45" s="17"/>
      <c r="AQ45" s="31"/>
      <c r="AR45" s="31">
        <f t="shared" si="16"/>
        <v>27781.1</v>
      </c>
      <c r="AS45" s="17"/>
      <c r="AT45" s="17">
        <f t="shared" si="17"/>
        <v>27781.1</v>
      </c>
      <c r="AU45" s="20">
        <v>27781.1</v>
      </c>
      <c r="AV45" s="20">
        <f t="shared" si="0"/>
        <v>0</v>
      </c>
    </row>
    <row r="46" spans="1:48" ht="15" customHeight="1">
      <c r="A46" s="18" t="s">
        <v>28</v>
      </c>
      <c r="B46" s="17">
        <v>7772.9</v>
      </c>
      <c r="C46" s="17"/>
      <c r="D46" s="17">
        <v>15</v>
      </c>
      <c r="E46" s="17">
        <v>900</v>
      </c>
      <c r="F46" s="17">
        <v>100</v>
      </c>
      <c r="G46" s="17">
        <v>0</v>
      </c>
      <c r="H46" s="17"/>
      <c r="I46" s="17"/>
      <c r="J46" s="17"/>
      <c r="K46" s="17">
        <v>10</v>
      </c>
      <c r="L46" s="17"/>
      <c r="M46" s="17"/>
      <c r="N46" s="17">
        <v>3</v>
      </c>
      <c r="O46" s="17"/>
      <c r="P46" s="17">
        <v>20</v>
      </c>
      <c r="Q46" s="17">
        <v>200</v>
      </c>
      <c r="R46" s="17"/>
      <c r="S46" s="17">
        <v>14</v>
      </c>
      <c r="T46" s="17">
        <v>50</v>
      </c>
      <c r="U46" s="17"/>
      <c r="V46" s="17">
        <v>10</v>
      </c>
      <c r="W46" s="17">
        <v>100</v>
      </c>
      <c r="X46" s="17">
        <v>1504.8</v>
      </c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>
        <v>0</v>
      </c>
      <c r="AO46" s="17"/>
      <c r="AP46" s="17"/>
      <c r="AQ46" s="31"/>
      <c r="AR46" s="31">
        <f t="shared" si="16"/>
        <v>10699.699999999999</v>
      </c>
      <c r="AS46" s="17"/>
      <c r="AT46" s="17">
        <f t="shared" si="17"/>
        <v>10699.699999999999</v>
      </c>
      <c r="AU46" s="20">
        <v>10699.7</v>
      </c>
      <c r="AV46" s="20">
        <f t="shared" si="0"/>
        <v>0</v>
      </c>
    </row>
    <row r="47" spans="1:48" ht="15" customHeight="1">
      <c r="A47" s="18" t="s">
        <v>27</v>
      </c>
      <c r="B47" s="17">
        <v>18813.400000000001</v>
      </c>
      <c r="C47" s="17"/>
      <c r="D47" s="17"/>
      <c r="E47" s="17">
        <v>2654.7999999999997</v>
      </c>
      <c r="F47" s="17">
        <v>300</v>
      </c>
      <c r="G47" s="17">
        <v>124</v>
      </c>
      <c r="H47" s="17"/>
      <c r="I47" s="17"/>
      <c r="J47" s="17"/>
      <c r="K47" s="17">
        <v>60</v>
      </c>
      <c r="L47" s="17"/>
      <c r="M47" s="17"/>
      <c r="N47" s="17"/>
      <c r="O47" s="17"/>
      <c r="P47" s="17">
        <v>100</v>
      </c>
      <c r="Q47" s="17">
        <v>250</v>
      </c>
      <c r="R47" s="17"/>
      <c r="S47" s="17"/>
      <c r="T47" s="17">
        <v>100</v>
      </c>
      <c r="U47" s="17"/>
      <c r="V47" s="17"/>
      <c r="W47" s="17">
        <v>125</v>
      </c>
      <c r="X47" s="17">
        <v>4120.2</v>
      </c>
      <c r="Y47" s="1">
        <v>1468</v>
      </c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>
        <v>0</v>
      </c>
      <c r="AO47" s="17"/>
      <c r="AP47" s="17"/>
      <c r="AQ47" s="31"/>
      <c r="AR47" s="31">
        <f t="shared" si="16"/>
        <v>28115.4</v>
      </c>
      <c r="AS47" s="17"/>
      <c r="AT47" s="17">
        <f t="shared" si="17"/>
        <v>28115.4</v>
      </c>
      <c r="AU47" s="20">
        <v>28115.4</v>
      </c>
      <c r="AV47" s="20">
        <f t="shared" si="0"/>
        <v>0</v>
      </c>
    </row>
    <row r="48" spans="1:48" ht="15" customHeight="1">
      <c r="A48" s="18" t="s">
        <v>26</v>
      </c>
      <c r="B48" s="17">
        <v>7812.1</v>
      </c>
      <c r="C48" s="17"/>
      <c r="D48" s="17">
        <v>15</v>
      </c>
      <c r="E48" s="17">
        <v>280</v>
      </c>
      <c r="F48" s="17">
        <v>70</v>
      </c>
      <c r="G48" s="17">
        <v>0</v>
      </c>
      <c r="H48" s="17"/>
      <c r="I48" s="17"/>
      <c r="J48" s="17"/>
      <c r="K48" s="17">
        <v>10</v>
      </c>
      <c r="L48" s="17"/>
      <c r="M48" s="17"/>
      <c r="N48" s="17">
        <v>3</v>
      </c>
      <c r="O48" s="17"/>
      <c r="P48" s="17">
        <v>20</v>
      </c>
      <c r="Q48" s="17">
        <v>200</v>
      </c>
      <c r="R48" s="17"/>
      <c r="S48" s="17">
        <v>14</v>
      </c>
      <c r="T48" s="17">
        <v>100</v>
      </c>
      <c r="U48" s="17"/>
      <c r="V48" s="17"/>
      <c r="W48" s="17">
        <v>50</v>
      </c>
      <c r="X48" s="17">
        <v>1103.5</v>
      </c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>
        <v>0</v>
      </c>
      <c r="AO48" s="17"/>
      <c r="AP48" s="17"/>
      <c r="AQ48" s="31"/>
      <c r="AR48" s="31">
        <f t="shared" si="16"/>
        <v>9677.6</v>
      </c>
      <c r="AS48" s="17"/>
      <c r="AT48" s="17">
        <f t="shared" si="17"/>
        <v>9677.6</v>
      </c>
      <c r="AU48" s="20">
        <v>9677.6</v>
      </c>
      <c r="AV48" s="20">
        <f t="shared" si="0"/>
        <v>0</v>
      </c>
    </row>
    <row r="49" spans="1:48" ht="15" customHeight="1">
      <c r="A49" s="18" t="s">
        <v>25</v>
      </c>
      <c r="B49" s="17">
        <v>23292.6</v>
      </c>
      <c r="C49" s="17"/>
      <c r="D49" s="17">
        <v>15</v>
      </c>
      <c r="E49" s="17">
        <v>2970</v>
      </c>
      <c r="F49" s="17">
        <v>300</v>
      </c>
      <c r="G49" s="17">
        <v>124</v>
      </c>
      <c r="H49" s="17"/>
      <c r="I49" s="17"/>
      <c r="J49" s="17"/>
      <c r="K49" s="17">
        <v>10</v>
      </c>
      <c r="L49" s="17"/>
      <c r="M49" s="17"/>
      <c r="N49" s="17">
        <v>6</v>
      </c>
      <c r="O49" s="17"/>
      <c r="P49" s="17">
        <v>65</v>
      </c>
      <c r="Q49" s="17">
        <v>250</v>
      </c>
      <c r="R49" s="17"/>
      <c r="S49" s="17">
        <v>14</v>
      </c>
      <c r="T49" s="17">
        <v>200</v>
      </c>
      <c r="U49" s="17"/>
      <c r="V49" s="17"/>
      <c r="W49" s="17">
        <v>300</v>
      </c>
      <c r="X49" s="17">
        <v>5768.4</v>
      </c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>
        <v>0</v>
      </c>
      <c r="AO49" s="17"/>
      <c r="AP49" s="17"/>
      <c r="AQ49" s="31"/>
      <c r="AR49" s="31">
        <f t="shared" si="16"/>
        <v>33315</v>
      </c>
      <c r="AS49" s="17"/>
      <c r="AT49" s="17">
        <f t="shared" si="17"/>
        <v>33315</v>
      </c>
      <c r="AU49" s="20">
        <v>33315</v>
      </c>
      <c r="AV49" s="20">
        <f t="shared" si="0"/>
        <v>0</v>
      </c>
    </row>
    <row r="50" spans="1:48" ht="15" customHeight="1">
      <c r="A50" s="18" t="s">
        <v>24</v>
      </c>
      <c r="B50" s="17">
        <v>12348.2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">
        <v>300</v>
      </c>
      <c r="X50" s="1">
        <v>6769.4</v>
      </c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31"/>
      <c r="AR50" s="31">
        <f t="shared" si="16"/>
        <v>19417.599999999999</v>
      </c>
      <c r="AS50" s="17"/>
      <c r="AT50" s="17">
        <f t="shared" si="17"/>
        <v>19417.599999999999</v>
      </c>
      <c r="AU50" s="20">
        <v>19417.599999999999</v>
      </c>
      <c r="AV50" s="20">
        <f t="shared" si="0"/>
        <v>0</v>
      </c>
    </row>
    <row r="51" spans="1:48" ht="15" customHeight="1">
      <c r="A51" s="18" t="s">
        <v>23</v>
      </c>
      <c r="B51" s="17">
        <v>10540.6</v>
      </c>
      <c r="C51" s="32"/>
      <c r="D51" s="17">
        <v>15</v>
      </c>
      <c r="E51" s="17">
        <v>660</v>
      </c>
      <c r="F51" s="17">
        <v>110</v>
      </c>
      <c r="G51" s="17">
        <v>42</v>
      </c>
      <c r="H51" s="17"/>
      <c r="I51" s="17"/>
      <c r="J51" s="17"/>
      <c r="K51" s="17">
        <v>10</v>
      </c>
      <c r="L51" s="17"/>
      <c r="M51" s="17"/>
      <c r="N51" s="17"/>
      <c r="O51" s="17"/>
      <c r="P51" s="17">
        <v>100</v>
      </c>
      <c r="Q51" s="17">
        <v>340</v>
      </c>
      <c r="R51" s="17"/>
      <c r="S51" s="17"/>
      <c r="T51" s="17">
        <v>60</v>
      </c>
      <c r="U51" s="17"/>
      <c r="V51" s="17"/>
      <c r="W51" s="17">
        <v>70</v>
      </c>
      <c r="X51" s="17">
        <v>2777</v>
      </c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31"/>
      <c r="AR51" s="31">
        <f t="shared" si="16"/>
        <v>14724.6</v>
      </c>
      <c r="AS51" s="17"/>
      <c r="AT51" s="17">
        <f t="shared" si="17"/>
        <v>14724.6</v>
      </c>
      <c r="AU51" s="20">
        <v>14724.6</v>
      </c>
      <c r="AV51" s="20">
        <f t="shared" si="0"/>
        <v>0</v>
      </c>
    </row>
    <row r="52" spans="1:48" ht="15" customHeight="1">
      <c r="A52" s="18" t="s">
        <v>22</v>
      </c>
      <c r="B52" s="17">
        <v>7943.7</v>
      </c>
      <c r="C52" s="17"/>
      <c r="D52" s="17"/>
      <c r="E52" s="17">
        <v>500</v>
      </c>
      <c r="F52" s="17">
        <v>60</v>
      </c>
      <c r="G52" s="17">
        <v>66</v>
      </c>
      <c r="H52" s="17"/>
      <c r="I52" s="17"/>
      <c r="J52" s="17"/>
      <c r="K52" s="17">
        <v>10</v>
      </c>
      <c r="L52" s="17"/>
      <c r="M52" s="17"/>
      <c r="N52" s="17"/>
      <c r="O52" s="17"/>
      <c r="P52" s="17">
        <v>50</v>
      </c>
      <c r="Q52" s="17">
        <v>160</v>
      </c>
      <c r="R52" s="17"/>
      <c r="S52" s="17">
        <v>10</v>
      </c>
      <c r="T52" s="17">
        <v>30</v>
      </c>
      <c r="U52" s="17"/>
      <c r="V52" s="17"/>
      <c r="W52" s="17">
        <v>50</v>
      </c>
      <c r="X52" s="17">
        <v>957.6</v>
      </c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31"/>
      <c r="AR52" s="31">
        <f t="shared" si="16"/>
        <v>9837.3000000000011</v>
      </c>
      <c r="AS52" s="17"/>
      <c r="AT52" s="17">
        <f t="shared" si="17"/>
        <v>9837.3000000000011</v>
      </c>
      <c r="AU52" s="20">
        <v>9837.2999999999993</v>
      </c>
      <c r="AV52" s="20">
        <f t="shared" si="0"/>
        <v>0</v>
      </c>
    </row>
    <row r="53" spans="1:48" s="27" customFormat="1" ht="15" customHeight="1">
      <c r="A53" s="25" t="s">
        <v>21</v>
      </c>
      <c r="B53" s="26">
        <f t="shared" ref="B53:AS53" si="18">+SUM(B43:B52)</f>
        <v>119403.9</v>
      </c>
      <c r="C53" s="26">
        <f t="shared" si="18"/>
        <v>0</v>
      </c>
      <c r="D53" s="26">
        <f t="shared" si="18"/>
        <v>75</v>
      </c>
      <c r="E53" s="26">
        <f t="shared" si="18"/>
        <v>10951</v>
      </c>
      <c r="F53" s="26">
        <f t="shared" si="18"/>
        <v>1324.6</v>
      </c>
      <c r="G53" s="26">
        <f t="shared" si="18"/>
        <v>570</v>
      </c>
      <c r="H53" s="26">
        <f t="shared" si="18"/>
        <v>0</v>
      </c>
      <c r="I53" s="26">
        <f t="shared" si="18"/>
        <v>0</v>
      </c>
      <c r="J53" s="26">
        <f t="shared" si="18"/>
        <v>0</v>
      </c>
      <c r="K53" s="26">
        <f t="shared" si="18"/>
        <v>180</v>
      </c>
      <c r="L53" s="26">
        <f t="shared" si="18"/>
        <v>0</v>
      </c>
      <c r="M53" s="26">
        <f t="shared" si="18"/>
        <v>0</v>
      </c>
      <c r="N53" s="26">
        <f t="shared" si="18"/>
        <v>15</v>
      </c>
      <c r="O53" s="26">
        <f t="shared" si="18"/>
        <v>0</v>
      </c>
      <c r="P53" s="26">
        <f t="shared" si="18"/>
        <v>525</v>
      </c>
      <c r="Q53" s="26">
        <f t="shared" si="18"/>
        <v>1870</v>
      </c>
      <c r="R53" s="26">
        <f t="shared" si="18"/>
        <v>0</v>
      </c>
      <c r="S53" s="26">
        <f t="shared" si="18"/>
        <v>66</v>
      </c>
      <c r="T53" s="26">
        <f t="shared" si="18"/>
        <v>840</v>
      </c>
      <c r="U53" s="26">
        <f t="shared" si="18"/>
        <v>0</v>
      </c>
      <c r="V53" s="26">
        <f t="shared" si="18"/>
        <v>10</v>
      </c>
      <c r="W53" s="26">
        <f t="shared" si="18"/>
        <v>1377</v>
      </c>
      <c r="X53" s="26">
        <f t="shared" si="18"/>
        <v>30524.9</v>
      </c>
      <c r="Y53" s="26">
        <f t="shared" si="18"/>
        <v>1660.2</v>
      </c>
      <c r="Z53" s="26">
        <f t="shared" si="18"/>
        <v>0</v>
      </c>
      <c r="AA53" s="26">
        <f t="shared" si="18"/>
        <v>0</v>
      </c>
      <c r="AB53" s="26">
        <f t="shared" si="18"/>
        <v>0</v>
      </c>
      <c r="AC53" s="26">
        <f t="shared" si="18"/>
        <v>0</v>
      </c>
      <c r="AD53" s="26">
        <f t="shared" si="18"/>
        <v>0</v>
      </c>
      <c r="AE53" s="26">
        <f t="shared" si="18"/>
        <v>0</v>
      </c>
      <c r="AF53" s="26">
        <f t="shared" si="18"/>
        <v>0</v>
      </c>
      <c r="AG53" s="26">
        <f t="shared" si="18"/>
        <v>0</v>
      </c>
      <c r="AH53" s="26">
        <f t="shared" si="18"/>
        <v>0</v>
      </c>
      <c r="AI53" s="26">
        <f t="shared" si="18"/>
        <v>0</v>
      </c>
      <c r="AJ53" s="26">
        <f t="shared" si="18"/>
        <v>0</v>
      </c>
      <c r="AK53" s="26">
        <f t="shared" si="18"/>
        <v>0</v>
      </c>
      <c r="AL53" s="26">
        <f t="shared" si="18"/>
        <v>0</v>
      </c>
      <c r="AM53" s="26">
        <f t="shared" si="18"/>
        <v>0</v>
      </c>
      <c r="AN53" s="26">
        <f t="shared" si="18"/>
        <v>0</v>
      </c>
      <c r="AO53" s="26">
        <f t="shared" si="18"/>
        <v>0</v>
      </c>
      <c r="AP53" s="26">
        <f t="shared" si="18"/>
        <v>0</v>
      </c>
      <c r="AQ53" s="26">
        <f t="shared" si="18"/>
        <v>0</v>
      </c>
      <c r="AR53" s="26">
        <f t="shared" si="18"/>
        <v>169392.6</v>
      </c>
      <c r="AS53" s="26">
        <f t="shared" si="18"/>
        <v>0</v>
      </c>
      <c r="AT53" s="26">
        <f>+SUM(AT43:AT52)</f>
        <v>169392.6</v>
      </c>
      <c r="AU53" s="27">
        <v>169392.6</v>
      </c>
      <c r="AV53" s="20">
        <f t="shared" si="0"/>
        <v>0</v>
      </c>
    </row>
    <row r="54" spans="1:48" ht="15" customHeight="1">
      <c r="A54" s="18" t="s">
        <v>20</v>
      </c>
      <c r="B54" s="17">
        <v>31601.8</v>
      </c>
      <c r="C54" s="17"/>
      <c r="D54" s="17">
        <v>15</v>
      </c>
      <c r="E54" s="17">
        <v>1200</v>
      </c>
      <c r="F54" s="17">
        <v>80</v>
      </c>
      <c r="G54" s="17">
        <v>124</v>
      </c>
      <c r="H54" s="17"/>
      <c r="I54" s="17"/>
      <c r="J54" s="17"/>
      <c r="K54" s="17">
        <v>80</v>
      </c>
      <c r="L54" s="17"/>
      <c r="M54" s="17"/>
      <c r="N54" s="17">
        <v>6</v>
      </c>
      <c r="O54" s="17"/>
      <c r="P54" s="17">
        <v>85</v>
      </c>
      <c r="Q54" s="17">
        <v>130</v>
      </c>
      <c r="R54" s="17"/>
      <c r="S54" s="17">
        <v>14</v>
      </c>
      <c r="T54" s="17">
        <v>50</v>
      </c>
      <c r="U54" s="17"/>
      <c r="V54" s="17"/>
      <c r="W54" s="17">
        <v>100</v>
      </c>
      <c r="X54" s="17"/>
      <c r="Y54" s="17"/>
      <c r="Z54" s="17"/>
      <c r="AA54" s="17"/>
      <c r="AB54" s="17">
        <v>0</v>
      </c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31"/>
      <c r="AR54" s="31">
        <f t="shared" ref="AR54:AR59" si="19">+SUM(B54:AQ54)</f>
        <v>33485.800000000003</v>
      </c>
      <c r="AS54" s="17"/>
      <c r="AT54" s="17">
        <f t="shared" ref="AT54:AT59" si="20">+AR54+AS54</f>
        <v>33485.800000000003</v>
      </c>
      <c r="AU54" s="4">
        <v>33485.800000000003</v>
      </c>
      <c r="AV54" s="20">
        <f t="shared" si="0"/>
        <v>0</v>
      </c>
    </row>
    <row r="55" spans="1:48" ht="15" customHeight="1">
      <c r="A55" s="18" t="s">
        <v>19</v>
      </c>
      <c r="B55" s="17">
        <v>19759</v>
      </c>
      <c r="C55" s="17"/>
      <c r="D55" s="17">
        <v>15</v>
      </c>
      <c r="E55" s="17">
        <v>200</v>
      </c>
      <c r="F55" s="17">
        <v>10</v>
      </c>
      <c r="G55" s="17">
        <v>124</v>
      </c>
      <c r="H55" s="17"/>
      <c r="I55" s="17"/>
      <c r="J55" s="17"/>
      <c r="K55" s="17">
        <v>40</v>
      </c>
      <c r="L55" s="17"/>
      <c r="M55" s="17"/>
      <c r="N55" s="17"/>
      <c r="O55" s="17"/>
      <c r="P55" s="17">
        <v>24.5</v>
      </c>
      <c r="Q55" s="17">
        <v>100</v>
      </c>
      <c r="R55" s="17"/>
      <c r="S55" s="17">
        <v>10.5</v>
      </c>
      <c r="T55" s="17">
        <v>50</v>
      </c>
      <c r="U55" s="17"/>
      <c r="V55" s="17"/>
      <c r="W55" s="17">
        <v>60</v>
      </c>
      <c r="X55" s="17"/>
      <c r="Y55" s="17"/>
      <c r="Z55" s="17"/>
      <c r="AA55" s="17"/>
      <c r="AB55" s="17">
        <v>0</v>
      </c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31"/>
      <c r="AR55" s="31">
        <f t="shared" si="19"/>
        <v>20393</v>
      </c>
      <c r="AS55" s="17"/>
      <c r="AT55" s="17">
        <f t="shared" si="20"/>
        <v>20393</v>
      </c>
      <c r="AU55" s="4">
        <v>20393</v>
      </c>
      <c r="AV55" s="20">
        <f t="shared" si="0"/>
        <v>0</v>
      </c>
    </row>
    <row r="56" spans="1:48" ht="15" customHeight="1">
      <c r="A56" s="18" t="s">
        <v>18</v>
      </c>
      <c r="B56" s="17">
        <v>11075.8</v>
      </c>
      <c r="C56" s="17"/>
      <c r="D56" s="17">
        <v>15</v>
      </c>
      <c r="E56" s="17">
        <v>800</v>
      </c>
      <c r="F56" s="17">
        <v>54</v>
      </c>
      <c r="G56" s="17">
        <v>124</v>
      </c>
      <c r="H56" s="17"/>
      <c r="I56" s="17"/>
      <c r="J56" s="17"/>
      <c r="K56" s="17">
        <v>30</v>
      </c>
      <c r="L56" s="17"/>
      <c r="M56" s="17"/>
      <c r="N56" s="17">
        <v>6</v>
      </c>
      <c r="O56" s="17"/>
      <c r="P56" s="17">
        <v>39</v>
      </c>
      <c r="Q56" s="17">
        <v>148</v>
      </c>
      <c r="R56" s="17"/>
      <c r="S56" s="17">
        <v>10</v>
      </c>
      <c r="T56" s="17">
        <v>50</v>
      </c>
      <c r="U56" s="17"/>
      <c r="V56" s="17"/>
      <c r="W56" s="17">
        <v>60</v>
      </c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31"/>
      <c r="AR56" s="31">
        <f t="shared" si="19"/>
        <v>12411.8</v>
      </c>
      <c r="AS56" s="17"/>
      <c r="AT56" s="17">
        <f t="shared" si="20"/>
        <v>12411.8</v>
      </c>
      <c r="AU56" s="4">
        <v>12411.8</v>
      </c>
      <c r="AV56" s="20">
        <f t="shared" si="0"/>
        <v>0</v>
      </c>
    </row>
    <row r="57" spans="1:48" ht="15" customHeight="1">
      <c r="A57" s="18" t="s">
        <v>17</v>
      </c>
      <c r="B57" s="17">
        <v>11810.9</v>
      </c>
      <c r="C57" s="17"/>
      <c r="D57" s="17"/>
      <c r="E57" s="17">
        <v>221</v>
      </c>
      <c r="F57" s="17">
        <v>74</v>
      </c>
      <c r="G57" s="17">
        <v>80</v>
      </c>
      <c r="H57" s="17"/>
      <c r="I57" s="17"/>
      <c r="J57" s="17"/>
      <c r="K57" s="17">
        <v>1000</v>
      </c>
      <c r="L57" s="17"/>
      <c r="M57" s="17"/>
      <c r="N57" s="17"/>
      <c r="O57" s="17"/>
      <c r="P57" s="17">
        <v>130</v>
      </c>
      <c r="Q57" s="17">
        <v>88</v>
      </c>
      <c r="R57" s="17"/>
      <c r="S57" s="17"/>
      <c r="T57" s="17">
        <v>50</v>
      </c>
      <c r="U57" s="17"/>
      <c r="V57" s="17"/>
      <c r="W57" s="17">
        <v>100</v>
      </c>
      <c r="X57" s="17"/>
      <c r="Y57" s="1">
        <v>1056</v>
      </c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31"/>
      <c r="AR57" s="31">
        <f t="shared" si="19"/>
        <v>14609.9</v>
      </c>
      <c r="AS57" s="17"/>
      <c r="AT57" s="17">
        <f t="shared" si="20"/>
        <v>14609.9</v>
      </c>
      <c r="AU57" s="4">
        <v>14609.9</v>
      </c>
      <c r="AV57" s="20">
        <f t="shared" si="0"/>
        <v>0</v>
      </c>
    </row>
    <row r="58" spans="1:48" ht="15" customHeight="1">
      <c r="A58" s="18" t="s">
        <v>16</v>
      </c>
      <c r="B58" s="17">
        <v>10839.2</v>
      </c>
      <c r="C58" s="17"/>
      <c r="D58" s="17"/>
      <c r="E58" s="17">
        <v>2400</v>
      </c>
      <c r="F58" s="17">
        <v>324</v>
      </c>
      <c r="G58" s="17">
        <v>85</v>
      </c>
      <c r="H58" s="17"/>
      <c r="I58" s="17"/>
      <c r="J58" s="17"/>
      <c r="K58" s="17">
        <v>1000</v>
      </c>
      <c r="L58" s="17"/>
      <c r="M58" s="17"/>
      <c r="N58" s="17"/>
      <c r="O58" s="17"/>
      <c r="P58" s="17">
        <v>60</v>
      </c>
      <c r="Q58" s="17">
        <v>115</v>
      </c>
      <c r="R58" s="17"/>
      <c r="S58" s="17"/>
      <c r="T58" s="17">
        <v>30</v>
      </c>
      <c r="U58" s="17"/>
      <c r="V58" s="17"/>
      <c r="W58" s="17">
        <v>100</v>
      </c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31"/>
      <c r="AR58" s="31">
        <f t="shared" si="19"/>
        <v>14953.2</v>
      </c>
      <c r="AS58" s="17"/>
      <c r="AT58" s="17">
        <f t="shared" si="20"/>
        <v>14953.2</v>
      </c>
      <c r="AU58" s="4">
        <v>14953.2</v>
      </c>
      <c r="AV58" s="20">
        <f t="shared" si="0"/>
        <v>0</v>
      </c>
    </row>
    <row r="59" spans="1:48" ht="15" customHeight="1">
      <c r="A59" s="18" t="s">
        <v>15</v>
      </c>
      <c r="B59" s="17">
        <v>6932.6</v>
      </c>
      <c r="C59" s="17"/>
      <c r="D59" s="17"/>
      <c r="E59" s="17">
        <v>0</v>
      </c>
      <c r="F59" s="17">
        <v>100</v>
      </c>
      <c r="G59" s="17">
        <v>0</v>
      </c>
      <c r="H59" s="17"/>
      <c r="I59" s="17"/>
      <c r="J59" s="17"/>
      <c r="K59" s="17">
        <v>50</v>
      </c>
      <c r="L59" s="17"/>
      <c r="M59" s="17"/>
      <c r="N59" s="17"/>
      <c r="O59" s="17"/>
      <c r="P59" s="17">
        <v>210</v>
      </c>
      <c r="Q59" s="17">
        <v>0</v>
      </c>
      <c r="R59" s="17"/>
      <c r="S59" s="17"/>
      <c r="T59" s="17">
        <v>50</v>
      </c>
      <c r="U59" s="17"/>
      <c r="V59" s="17"/>
      <c r="W59" s="17">
        <v>75</v>
      </c>
      <c r="X59" s="17"/>
      <c r="Y59" s="17">
        <v>120</v>
      </c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31"/>
      <c r="AR59" s="31">
        <f t="shared" si="19"/>
        <v>7537.6</v>
      </c>
      <c r="AS59" s="17"/>
      <c r="AT59" s="17">
        <f t="shared" si="20"/>
        <v>7537.6</v>
      </c>
      <c r="AU59" s="4">
        <v>7537.6</v>
      </c>
      <c r="AV59" s="20">
        <f t="shared" si="0"/>
        <v>0</v>
      </c>
    </row>
    <row r="60" spans="1:48" s="27" customFormat="1" ht="15" customHeight="1">
      <c r="A60" s="25" t="s">
        <v>14</v>
      </c>
      <c r="B60" s="26">
        <f t="shared" ref="B60:AS60" si="21">SUM(B54:B59)</f>
        <v>92019.3</v>
      </c>
      <c r="C60" s="26">
        <f t="shared" si="21"/>
        <v>0</v>
      </c>
      <c r="D60" s="26">
        <f t="shared" si="21"/>
        <v>45</v>
      </c>
      <c r="E60" s="26">
        <f t="shared" si="21"/>
        <v>4821</v>
      </c>
      <c r="F60" s="26">
        <f t="shared" si="21"/>
        <v>642</v>
      </c>
      <c r="G60" s="26">
        <f t="shared" si="21"/>
        <v>537</v>
      </c>
      <c r="H60" s="26">
        <f t="shared" si="21"/>
        <v>0</v>
      </c>
      <c r="I60" s="26">
        <f t="shared" si="21"/>
        <v>0</v>
      </c>
      <c r="J60" s="26">
        <f t="shared" si="21"/>
        <v>0</v>
      </c>
      <c r="K60" s="26">
        <f t="shared" si="21"/>
        <v>2200</v>
      </c>
      <c r="L60" s="26">
        <f t="shared" si="21"/>
        <v>0</v>
      </c>
      <c r="M60" s="26">
        <f t="shared" si="21"/>
        <v>0</v>
      </c>
      <c r="N60" s="26">
        <f t="shared" si="21"/>
        <v>12</v>
      </c>
      <c r="O60" s="26">
        <f t="shared" si="21"/>
        <v>0</v>
      </c>
      <c r="P60" s="26">
        <f t="shared" si="21"/>
        <v>548.5</v>
      </c>
      <c r="Q60" s="26">
        <f t="shared" si="21"/>
        <v>581</v>
      </c>
      <c r="R60" s="26">
        <f t="shared" si="21"/>
        <v>0</v>
      </c>
      <c r="S60" s="26">
        <f t="shared" si="21"/>
        <v>34.5</v>
      </c>
      <c r="T60" s="26">
        <f t="shared" si="21"/>
        <v>280</v>
      </c>
      <c r="U60" s="26">
        <f t="shared" si="21"/>
        <v>0</v>
      </c>
      <c r="V60" s="26">
        <f t="shared" si="21"/>
        <v>0</v>
      </c>
      <c r="W60" s="26">
        <f t="shared" si="21"/>
        <v>495</v>
      </c>
      <c r="X60" s="26">
        <f t="shared" si="21"/>
        <v>0</v>
      </c>
      <c r="Y60" s="26">
        <f t="shared" si="21"/>
        <v>1176</v>
      </c>
      <c r="Z60" s="26">
        <f t="shared" si="21"/>
        <v>0</v>
      </c>
      <c r="AA60" s="26">
        <f t="shared" si="21"/>
        <v>0</v>
      </c>
      <c r="AB60" s="26">
        <f t="shared" si="21"/>
        <v>0</v>
      </c>
      <c r="AC60" s="26">
        <f t="shared" si="21"/>
        <v>0</v>
      </c>
      <c r="AD60" s="26">
        <f t="shared" si="21"/>
        <v>0</v>
      </c>
      <c r="AE60" s="26">
        <f t="shared" si="21"/>
        <v>0</v>
      </c>
      <c r="AF60" s="26">
        <f t="shared" si="21"/>
        <v>0</v>
      </c>
      <c r="AG60" s="26">
        <f t="shared" si="21"/>
        <v>0</v>
      </c>
      <c r="AH60" s="26">
        <f t="shared" si="21"/>
        <v>0</v>
      </c>
      <c r="AI60" s="26">
        <f t="shared" si="21"/>
        <v>0</v>
      </c>
      <c r="AJ60" s="26">
        <f t="shared" si="21"/>
        <v>0</v>
      </c>
      <c r="AK60" s="26">
        <f t="shared" si="21"/>
        <v>0</v>
      </c>
      <c r="AL60" s="26">
        <f t="shared" si="21"/>
        <v>0</v>
      </c>
      <c r="AM60" s="26">
        <f t="shared" si="21"/>
        <v>0</v>
      </c>
      <c r="AN60" s="26">
        <f t="shared" si="21"/>
        <v>0</v>
      </c>
      <c r="AO60" s="26">
        <f t="shared" si="21"/>
        <v>0</v>
      </c>
      <c r="AP60" s="26">
        <f t="shared" si="21"/>
        <v>0</v>
      </c>
      <c r="AQ60" s="26">
        <f t="shared" si="21"/>
        <v>0</v>
      </c>
      <c r="AR60" s="26">
        <f t="shared" si="21"/>
        <v>103391.3</v>
      </c>
      <c r="AS60" s="26">
        <f t="shared" si="21"/>
        <v>0</v>
      </c>
      <c r="AT60" s="26">
        <f>SUM(AT54:AT59)</f>
        <v>103391.3</v>
      </c>
      <c r="AU60" s="27">
        <v>103391.3</v>
      </c>
      <c r="AV60" s="20">
        <f t="shared" si="0"/>
        <v>0</v>
      </c>
    </row>
    <row r="61" spans="1:48" ht="15" customHeight="1">
      <c r="A61" s="18" t="s">
        <v>13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31"/>
      <c r="AR61" s="31">
        <f t="shared" ref="AR61:AR68" si="22">+SUM(B61:AQ61)</f>
        <v>0</v>
      </c>
      <c r="AS61" s="17"/>
      <c r="AT61" s="17">
        <f t="shared" ref="AT61:AT63" si="23">+AR61+AS61</f>
        <v>0</v>
      </c>
      <c r="AU61" s="4">
        <v>0</v>
      </c>
      <c r="AV61" s="20">
        <f t="shared" si="0"/>
        <v>0</v>
      </c>
    </row>
    <row r="62" spans="1:48" ht="14.25" customHeight="1">
      <c r="A62" s="18" t="s">
        <v>12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31"/>
      <c r="AR62" s="31">
        <f t="shared" si="22"/>
        <v>0</v>
      </c>
      <c r="AS62" s="17"/>
      <c r="AT62" s="17">
        <f t="shared" si="23"/>
        <v>0</v>
      </c>
      <c r="AU62" s="4">
        <v>0</v>
      </c>
      <c r="AV62" s="20">
        <f t="shared" si="0"/>
        <v>0</v>
      </c>
    </row>
    <row r="63" spans="1:48" ht="13.5" customHeight="1">
      <c r="A63" s="18" t="s">
        <v>11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31"/>
      <c r="AR63" s="31">
        <f t="shared" si="22"/>
        <v>0</v>
      </c>
      <c r="AS63" s="17"/>
      <c r="AT63" s="17">
        <f t="shared" si="23"/>
        <v>0</v>
      </c>
      <c r="AU63" s="4">
        <v>0</v>
      </c>
      <c r="AV63" s="20">
        <f t="shared" si="0"/>
        <v>0</v>
      </c>
    </row>
    <row r="64" spans="1:48" s="27" customFormat="1" ht="15" customHeight="1">
      <c r="A64" s="25" t="s">
        <v>10</v>
      </c>
      <c r="B64" s="26">
        <f t="shared" ref="B64:AT64" si="24">SUM(B61:B63)</f>
        <v>0</v>
      </c>
      <c r="C64" s="26">
        <f t="shared" si="24"/>
        <v>0</v>
      </c>
      <c r="D64" s="26">
        <f t="shared" si="24"/>
        <v>0</v>
      </c>
      <c r="E64" s="26">
        <f t="shared" si="24"/>
        <v>0</v>
      </c>
      <c r="F64" s="26">
        <f t="shared" si="24"/>
        <v>0</v>
      </c>
      <c r="G64" s="26">
        <f t="shared" si="24"/>
        <v>0</v>
      </c>
      <c r="H64" s="26">
        <f t="shared" si="24"/>
        <v>0</v>
      </c>
      <c r="I64" s="26">
        <f t="shared" si="24"/>
        <v>0</v>
      </c>
      <c r="J64" s="26">
        <f t="shared" si="24"/>
        <v>0</v>
      </c>
      <c r="K64" s="26">
        <f t="shared" si="24"/>
        <v>0</v>
      </c>
      <c r="L64" s="26">
        <f t="shared" si="24"/>
        <v>0</v>
      </c>
      <c r="M64" s="26">
        <f t="shared" si="24"/>
        <v>0</v>
      </c>
      <c r="N64" s="26">
        <f t="shared" si="24"/>
        <v>0</v>
      </c>
      <c r="O64" s="26">
        <f t="shared" si="24"/>
        <v>0</v>
      </c>
      <c r="P64" s="26">
        <f t="shared" si="24"/>
        <v>0</v>
      </c>
      <c r="Q64" s="26">
        <f t="shared" si="24"/>
        <v>0</v>
      </c>
      <c r="R64" s="26">
        <f t="shared" si="24"/>
        <v>0</v>
      </c>
      <c r="S64" s="26">
        <f t="shared" si="24"/>
        <v>0</v>
      </c>
      <c r="T64" s="26">
        <f t="shared" si="24"/>
        <v>0</v>
      </c>
      <c r="U64" s="26">
        <f t="shared" si="24"/>
        <v>0</v>
      </c>
      <c r="V64" s="26">
        <f t="shared" si="24"/>
        <v>0</v>
      </c>
      <c r="W64" s="26">
        <f t="shared" si="24"/>
        <v>0</v>
      </c>
      <c r="X64" s="26">
        <f t="shared" si="24"/>
        <v>0</v>
      </c>
      <c r="Y64" s="26">
        <f t="shared" si="24"/>
        <v>0</v>
      </c>
      <c r="Z64" s="26">
        <f t="shared" si="24"/>
        <v>0</v>
      </c>
      <c r="AA64" s="26">
        <f t="shared" si="24"/>
        <v>0</v>
      </c>
      <c r="AB64" s="26">
        <f t="shared" si="24"/>
        <v>0</v>
      </c>
      <c r="AC64" s="26">
        <f t="shared" si="24"/>
        <v>0</v>
      </c>
      <c r="AD64" s="26">
        <f t="shared" si="24"/>
        <v>0</v>
      </c>
      <c r="AE64" s="26">
        <f t="shared" si="24"/>
        <v>0</v>
      </c>
      <c r="AF64" s="26">
        <f t="shared" si="24"/>
        <v>0</v>
      </c>
      <c r="AG64" s="26">
        <f t="shared" si="24"/>
        <v>0</v>
      </c>
      <c r="AH64" s="26">
        <f t="shared" si="24"/>
        <v>0</v>
      </c>
      <c r="AI64" s="26">
        <f t="shared" si="24"/>
        <v>0</v>
      </c>
      <c r="AJ64" s="26">
        <f t="shared" si="24"/>
        <v>0</v>
      </c>
      <c r="AK64" s="26">
        <f t="shared" si="24"/>
        <v>0</v>
      </c>
      <c r="AL64" s="26">
        <f t="shared" si="24"/>
        <v>0</v>
      </c>
      <c r="AM64" s="26">
        <f t="shared" si="24"/>
        <v>0</v>
      </c>
      <c r="AN64" s="26">
        <f t="shared" si="24"/>
        <v>0</v>
      </c>
      <c r="AO64" s="26">
        <f t="shared" si="24"/>
        <v>0</v>
      </c>
      <c r="AP64" s="26">
        <f t="shared" si="24"/>
        <v>0</v>
      </c>
      <c r="AQ64" s="26">
        <f t="shared" si="24"/>
        <v>0</v>
      </c>
      <c r="AR64" s="31">
        <f t="shared" si="22"/>
        <v>0</v>
      </c>
      <c r="AS64" s="26">
        <f t="shared" si="24"/>
        <v>0</v>
      </c>
      <c r="AT64" s="26">
        <f t="shared" si="24"/>
        <v>0</v>
      </c>
      <c r="AU64" s="27">
        <v>0</v>
      </c>
      <c r="AV64" s="20">
        <f t="shared" si="0"/>
        <v>0</v>
      </c>
    </row>
    <row r="65" spans="1:48" ht="15" customHeight="1">
      <c r="A65" s="18" t="s">
        <v>9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7">
        <v>500</v>
      </c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6"/>
      <c r="AR65" s="31">
        <f t="shared" si="22"/>
        <v>500</v>
      </c>
      <c r="AS65" s="17"/>
      <c r="AT65" s="17">
        <f t="shared" ref="AT65:AT68" si="25">+AR65+AS65</f>
        <v>500</v>
      </c>
      <c r="AU65" s="4">
        <v>500</v>
      </c>
      <c r="AV65" s="20">
        <f t="shared" si="0"/>
        <v>0</v>
      </c>
    </row>
    <row r="66" spans="1:48" ht="15" customHeight="1">
      <c r="A66" s="18" t="s">
        <v>8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7">
        <v>1700</v>
      </c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6"/>
      <c r="AR66" s="31">
        <f t="shared" si="22"/>
        <v>1700</v>
      </c>
      <c r="AS66" s="17"/>
      <c r="AT66" s="17">
        <f t="shared" si="25"/>
        <v>1700</v>
      </c>
      <c r="AU66" s="4">
        <v>1700</v>
      </c>
      <c r="AV66" s="20">
        <f t="shared" si="0"/>
        <v>0</v>
      </c>
    </row>
    <row r="67" spans="1:48" ht="15" customHeight="1">
      <c r="A67" s="18" t="s">
        <v>7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7">
        <v>3000</v>
      </c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6"/>
      <c r="AR67" s="31">
        <f t="shared" si="22"/>
        <v>3000</v>
      </c>
      <c r="AS67" s="17"/>
      <c r="AT67" s="17">
        <f t="shared" si="25"/>
        <v>3000</v>
      </c>
      <c r="AU67" s="4">
        <v>3000</v>
      </c>
      <c r="AV67" s="20">
        <f t="shared" si="0"/>
        <v>0</v>
      </c>
    </row>
    <row r="68" spans="1:48" ht="15" customHeight="1">
      <c r="A68" s="18" t="s">
        <v>6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7">
        <v>1500</v>
      </c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6"/>
      <c r="AR68" s="31">
        <f t="shared" si="22"/>
        <v>1500</v>
      </c>
      <c r="AS68" s="17"/>
      <c r="AT68" s="17">
        <f t="shared" si="25"/>
        <v>1500</v>
      </c>
      <c r="AU68" s="4">
        <v>1500</v>
      </c>
      <c r="AV68" s="20">
        <f t="shared" si="0"/>
        <v>0</v>
      </c>
    </row>
    <row r="69" spans="1:48" s="27" customFormat="1" ht="15" customHeight="1">
      <c r="A69" s="25" t="s">
        <v>5</v>
      </c>
      <c r="B69" s="26">
        <f t="shared" ref="B69:AS69" si="26">+SUM(B65:B68)</f>
        <v>0</v>
      </c>
      <c r="C69" s="26">
        <f t="shared" si="26"/>
        <v>0</v>
      </c>
      <c r="D69" s="26">
        <f t="shared" si="26"/>
        <v>0</v>
      </c>
      <c r="E69" s="26">
        <f t="shared" si="26"/>
        <v>0</v>
      </c>
      <c r="F69" s="26">
        <f t="shared" si="26"/>
        <v>0</v>
      </c>
      <c r="G69" s="26">
        <f t="shared" si="26"/>
        <v>0</v>
      </c>
      <c r="H69" s="26">
        <f t="shared" si="26"/>
        <v>0</v>
      </c>
      <c r="I69" s="26">
        <f t="shared" si="26"/>
        <v>0</v>
      </c>
      <c r="J69" s="26">
        <f t="shared" si="26"/>
        <v>0</v>
      </c>
      <c r="K69" s="26">
        <f t="shared" si="26"/>
        <v>0</v>
      </c>
      <c r="L69" s="26">
        <f t="shared" si="26"/>
        <v>0</v>
      </c>
      <c r="M69" s="26">
        <f t="shared" si="26"/>
        <v>0</v>
      </c>
      <c r="N69" s="26">
        <f t="shared" si="26"/>
        <v>0</v>
      </c>
      <c r="O69" s="26">
        <f t="shared" si="26"/>
        <v>0</v>
      </c>
      <c r="P69" s="26">
        <f t="shared" si="26"/>
        <v>0</v>
      </c>
      <c r="Q69" s="26">
        <f t="shared" si="26"/>
        <v>0</v>
      </c>
      <c r="R69" s="26">
        <f t="shared" si="26"/>
        <v>0</v>
      </c>
      <c r="S69" s="26">
        <f t="shared" si="26"/>
        <v>0</v>
      </c>
      <c r="T69" s="26">
        <f t="shared" si="26"/>
        <v>0</v>
      </c>
      <c r="U69" s="26">
        <f t="shared" si="26"/>
        <v>0</v>
      </c>
      <c r="V69" s="26">
        <f t="shared" si="26"/>
        <v>0</v>
      </c>
      <c r="W69" s="26">
        <f t="shared" si="26"/>
        <v>0</v>
      </c>
      <c r="X69" s="26">
        <f t="shared" si="26"/>
        <v>0</v>
      </c>
      <c r="Y69" s="26">
        <f t="shared" si="26"/>
        <v>0</v>
      </c>
      <c r="Z69" s="26">
        <f t="shared" si="26"/>
        <v>0</v>
      </c>
      <c r="AA69" s="26">
        <f t="shared" si="26"/>
        <v>0</v>
      </c>
      <c r="AB69" s="26">
        <f t="shared" si="26"/>
        <v>0</v>
      </c>
      <c r="AC69" s="26">
        <f t="shared" si="26"/>
        <v>0</v>
      </c>
      <c r="AD69" s="26">
        <f t="shared" si="26"/>
        <v>500</v>
      </c>
      <c r="AE69" s="26">
        <f t="shared" si="26"/>
        <v>4700</v>
      </c>
      <c r="AF69" s="26">
        <f t="shared" si="26"/>
        <v>1500</v>
      </c>
      <c r="AG69" s="26">
        <f t="shared" si="26"/>
        <v>0</v>
      </c>
      <c r="AH69" s="26">
        <f t="shared" si="26"/>
        <v>0</v>
      </c>
      <c r="AI69" s="26">
        <f t="shared" si="26"/>
        <v>0</v>
      </c>
      <c r="AJ69" s="26">
        <f t="shared" si="26"/>
        <v>0</v>
      </c>
      <c r="AK69" s="26">
        <f t="shared" si="26"/>
        <v>0</v>
      </c>
      <c r="AL69" s="26">
        <f t="shared" si="26"/>
        <v>0</v>
      </c>
      <c r="AM69" s="26">
        <f t="shared" si="26"/>
        <v>0</v>
      </c>
      <c r="AN69" s="26">
        <f t="shared" si="26"/>
        <v>0</v>
      </c>
      <c r="AO69" s="26">
        <f t="shared" si="26"/>
        <v>0</v>
      </c>
      <c r="AP69" s="26">
        <f t="shared" si="26"/>
        <v>0</v>
      </c>
      <c r="AQ69" s="26">
        <f t="shared" si="26"/>
        <v>0</v>
      </c>
      <c r="AR69" s="26">
        <f t="shared" si="26"/>
        <v>6700</v>
      </c>
      <c r="AS69" s="26">
        <f t="shared" si="26"/>
        <v>0</v>
      </c>
      <c r="AT69" s="26">
        <f>+SUM(AT65:AT68)</f>
        <v>6700</v>
      </c>
      <c r="AU69" s="27">
        <v>6700</v>
      </c>
      <c r="AV69" s="20">
        <f t="shared" si="0"/>
        <v>0</v>
      </c>
    </row>
    <row r="70" spans="1:48" ht="13.5" customHeight="1">
      <c r="A70" s="18" t="s">
        <v>4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>
        <v>31326</v>
      </c>
      <c r="AK70" s="17"/>
      <c r="AL70" s="17"/>
      <c r="AM70" s="17"/>
      <c r="AN70" s="17"/>
      <c r="AO70" s="17"/>
      <c r="AP70" s="17"/>
      <c r="AQ70" s="31"/>
      <c r="AR70" s="31">
        <f>+SUM(B70:AQ70)</f>
        <v>31326</v>
      </c>
      <c r="AS70" s="17"/>
      <c r="AT70" s="17">
        <f>+AR70+AS70</f>
        <v>31326</v>
      </c>
      <c r="AU70" s="4">
        <v>31326</v>
      </c>
      <c r="AV70" s="20">
        <f t="shared" si="0"/>
        <v>0</v>
      </c>
    </row>
    <row r="71" spans="1:48" s="27" customFormat="1" ht="15" customHeight="1">
      <c r="A71" s="25" t="s">
        <v>3</v>
      </c>
      <c r="B71" s="26">
        <f t="shared" ref="B71:AS71" si="27">+B70</f>
        <v>0</v>
      </c>
      <c r="C71" s="26">
        <f t="shared" si="27"/>
        <v>0</v>
      </c>
      <c r="D71" s="26">
        <f t="shared" si="27"/>
        <v>0</v>
      </c>
      <c r="E71" s="26">
        <f t="shared" si="27"/>
        <v>0</v>
      </c>
      <c r="F71" s="26">
        <f t="shared" si="27"/>
        <v>0</v>
      </c>
      <c r="G71" s="26">
        <f t="shared" si="27"/>
        <v>0</v>
      </c>
      <c r="H71" s="26">
        <f t="shared" si="27"/>
        <v>0</v>
      </c>
      <c r="I71" s="26">
        <f t="shared" si="27"/>
        <v>0</v>
      </c>
      <c r="J71" s="26">
        <f t="shared" si="27"/>
        <v>0</v>
      </c>
      <c r="K71" s="26">
        <f t="shared" si="27"/>
        <v>0</v>
      </c>
      <c r="L71" s="26">
        <f t="shared" si="27"/>
        <v>0</v>
      </c>
      <c r="M71" s="26">
        <f t="shared" si="27"/>
        <v>0</v>
      </c>
      <c r="N71" s="26">
        <f t="shared" si="27"/>
        <v>0</v>
      </c>
      <c r="O71" s="26">
        <f t="shared" si="27"/>
        <v>0</v>
      </c>
      <c r="P71" s="26">
        <f t="shared" si="27"/>
        <v>0</v>
      </c>
      <c r="Q71" s="26">
        <f t="shared" si="27"/>
        <v>0</v>
      </c>
      <c r="R71" s="26">
        <f t="shared" si="27"/>
        <v>0</v>
      </c>
      <c r="S71" s="26">
        <f t="shared" si="27"/>
        <v>0</v>
      </c>
      <c r="T71" s="26">
        <f t="shared" si="27"/>
        <v>0</v>
      </c>
      <c r="U71" s="26">
        <f t="shared" si="27"/>
        <v>0</v>
      </c>
      <c r="V71" s="26">
        <f t="shared" si="27"/>
        <v>0</v>
      </c>
      <c r="W71" s="26">
        <f t="shared" si="27"/>
        <v>0</v>
      </c>
      <c r="X71" s="26">
        <f t="shared" si="27"/>
        <v>0</v>
      </c>
      <c r="Y71" s="26">
        <f t="shared" si="27"/>
        <v>0</v>
      </c>
      <c r="Z71" s="26">
        <f t="shared" si="27"/>
        <v>0</v>
      </c>
      <c r="AA71" s="26">
        <f t="shared" si="27"/>
        <v>0</v>
      </c>
      <c r="AB71" s="26">
        <f t="shared" si="27"/>
        <v>0</v>
      </c>
      <c r="AC71" s="26">
        <f t="shared" si="27"/>
        <v>0</v>
      </c>
      <c r="AD71" s="26">
        <f t="shared" si="27"/>
        <v>0</v>
      </c>
      <c r="AE71" s="26">
        <f t="shared" si="27"/>
        <v>0</v>
      </c>
      <c r="AF71" s="26">
        <f t="shared" si="27"/>
        <v>0</v>
      </c>
      <c r="AG71" s="26">
        <f t="shared" si="27"/>
        <v>0</v>
      </c>
      <c r="AH71" s="26">
        <f t="shared" si="27"/>
        <v>0</v>
      </c>
      <c r="AI71" s="26">
        <f t="shared" si="27"/>
        <v>0</v>
      </c>
      <c r="AJ71" s="26">
        <f t="shared" si="27"/>
        <v>31326</v>
      </c>
      <c r="AK71" s="26">
        <f t="shared" si="27"/>
        <v>0</v>
      </c>
      <c r="AL71" s="26">
        <f t="shared" si="27"/>
        <v>0</v>
      </c>
      <c r="AM71" s="26">
        <f t="shared" si="27"/>
        <v>0</v>
      </c>
      <c r="AN71" s="26">
        <f t="shared" si="27"/>
        <v>0</v>
      </c>
      <c r="AO71" s="26">
        <f t="shared" si="27"/>
        <v>0</v>
      </c>
      <c r="AP71" s="26">
        <f t="shared" si="27"/>
        <v>0</v>
      </c>
      <c r="AQ71" s="26">
        <f t="shared" si="27"/>
        <v>0</v>
      </c>
      <c r="AR71" s="26">
        <f t="shared" si="27"/>
        <v>31326</v>
      </c>
      <c r="AS71" s="26">
        <f t="shared" si="27"/>
        <v>0</v>
      </c>
      <c r="AT71" s="26">
        <f>+AT70</f>
        <v>31326</v>
      </c>
      <c r="AU71" s="27">
        <v>31326</v>
      </c>
      <c r="AV71" s="20">
        <f t="shared" ref="AV71:AV74" si="28">+AU71-AT71</f>
        <v>0</v>
      </c>
    </row>
    <row r="72" spans="1:48" ht="15" customHeight="1">
      <c r="A72" s="18" t="s">
        <v>2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31"/>
      <c r="AR72" s="31">
        <f>+SUM(B72:AQ72)</f>
        <v>0</v>
      </c>
      <c r="AS72" s="17"/>
      <c r="AT72" s="17">
        <v>0</v>
      </c>
      <c r="AU72" s="4">
        <v>0</v>
      </c>
      <c r="AV72" s="20">
        <f t="shared" si="28"/>
        <v>0</v>
      </c>
    </row>
    <row r="73" spans="1:48" s="27" customFormat="1" ht="15" customHeight="1">
      <c r="A73" s="8" t="s">
        <v>1</v>
      </c>
      <c r="B73" s="17">
        <f t="shared" ref="B73:AS73" si="29">+B71+B69+B64+B60+B53+B42+B33+B29+B23+B13</f>
        <v>428540.84</v>
      </c>
      <c r="C73" s="17">
        <f t="shared" si="29"/>
        <v>0</v>
      </c>
      <c r="D73" s="17">
        <f t="shared" si="29"/>
        <v>420</v>
      </c>
      <c r="E73" s="17">
        <f t="shared" si="29"/>
        <v>26443.9</v>
      </c>
      <c r="F73" s="17">
        <f t="shared" si="29"/>
        <v>4742.5</v>
      </c>
      <c r="G73" s="17">
        <f t="shared" si="29"/>
        <v>2886</v>
      </c>
      <c r="H73" s="17">
        <f t="shared" si="29"/>
        <v>550</v>
      </c>
      <c r="I73" s="17">
        <f t="shared" si="29"/>
        <v>0</v>
      </c>
      <c r="J73" s="17">
        <f t="shared" si="29"/>
        <v>0</v>
      </c>
      <c r="K73" s="17">
        <f t="shared" si="29"/>
        <v>3180</v>
      </c>
      <c r="L73" s="17">
        <f t="shared" si="29"/>
        <v>0</v>
      </c>
      <c r="M73" s="17">
        <f t="shared" si="29"/>
        <v>730</v>
      </c>
      <c r="N73" s="17">
        <f t="shared" si="29"/>
        <v>1223</v>
      </c>
      <c r="O73" s="17">
        <f t="shared" si="29"/>
        <v>1800</v>
      </c>
      <c r="P73" s="17">
        <f t="shared" si="29"/>
        <v>3973.5</v>
      </c>
      <c r="Q73" s="17">
        <f t="shared" si="29"/>
        <v>3544.2</v>
      </c>
      <c r="R73" s="17">
        <f t="shared" si="29"/>
        <v>0</v>
      </c>
      <c r="S73" s="17">
        <f t="shared" si="29"/>
        <v>700.5</v>
      </c>
      <c r="T73" s="17">
        <f t="shared" si="29"/>
        <v>2460.3000000000002</v>
      </c>
      <c r="U73" s="17">
        <f t="shared" si="29"/>
        <v>25190</v>
      </c>
      <c r="V73" s="17">
        <f t="shared" si="29"/>
        <v>10</v>
      </c>
      <c r="W73" s="17">
        <f t="shared" si="29"/>
        <v>3632</v>
      </c>
      <c r="X73" s="17">
        <f t="shared" si="29"/>
        <v>58486</v>
      </c>
      <c r="Y73" s="17">
        <f t="shared" si="29"/>
        <v>10506.2</v>
      </c>
      <c r="Z73" s="17">
        <f t="shared" si="29"/>
        <v>0</v>
      </c>
      <c r="AA73" s="17">
        <f t="shared" si="29"/>
        <v>0</v>
      </c>
      <c r="AB73" s="17">
        <f t="shared" si="29"/>
        <v>1470</v>
      </c>
      <c r="AC73" s="17">
        <f t="shared" si="29"/>
        <v>0</v>
      </c>
      <c r="AD73" s="17">
        <f t="shared" si="29"/>
        <v>500</v>
      </c>
      <c r="AE73" s="17">
        <f t="shared" si="29"/>
        <v>19796.5</v>
      </c>
      <c r="AF73" s="17">
        <f t="shared" si="29"/>
        <v>2000</v>
      </c>
      <c r="AG73" s="17">
        <f t="shared" si="29"/>
        <v>0</v>
      </c>
      <c r="AH73" s="17">
        <f t="shared" si="29"/>
        <v>2600</v>
      </c>
      <c r="AI73" s="17">
        <f t="shared" si="29"/>
        <v>0</v>
      </c>
      <c r="AJ73" s="17">
        <f t="shared" si="29"/>
        <v>31326</v>
      </c>
      <c r="AK73" s="17">
        <f t="shared" si="29"/>
        <v>28637.3</v>
      </c>
      <c r="AL73" s="17">
        <f t="shared" si="29"/>
        <v>24158.7</v>
      </c>
      <c r="AM73" s="17">
        <f t="shared" si="29"/>
        <v>1900</v>
      </c>
      <c r="AN73" s="17">
        <f t="shared" si="29"/>
        <v>10608.3</v>
      </c>
      <c r="AO73" s="17">
        <f t="shared" si="29"/>
        <v>3824.3</v>
      </c>
      <c r="AP73" s="17">
        <f t="shared" si="29"/>
        <v>2139.1999999999998</v>
      </c>
      <c r="AQ73" s="17">
        <f t="shared" si="29"/>
        <v>0</v>
      </c>
      <c r="AR73" s="17">
        <f t="shared" si="29"/>
        <v>707979.24000000011</v>
      </c>
      <c r="AS73" s="17">
        <f t="shared" si="29"/>
        <v>-2000</v>
      </c>
      <c r="AT73" s="17">
        <f>+AT71+AT69+AT64+AT60+AT53+AT42+AT33+AT29+AT23+AT13</f>
        <v>705979.24000000011</v>
      </c>
      <c r="AU73" s="27">
        <v>707979.24000000011</v>
      </c>
      <c r="AV73" s="20">
        <f t="shared" si="28"/>
        <v>2000</v>
      </c>
    </row>
    <row r="74" spans="1:48" ht="15" customHeight="1">
      <c r="A74" s="33"/>
      <c r="B74" s="188"/>
      <c r="C74" s="188"/>
      <c r="D74" s="188"/>
      <c r="E74" s="188"/>
      <c r="F74" s="188"/>
      <c r="G74" s="34"/>
      <c r="H74" s="34"/>
      <c r="I74" s="34"/>
      <c r="J74" s="34"/>
      <c r="K74" s="188"/>
      <c r="L74" s="188"/>
      <c r="M74" s="188"/>
      <c r="N74" s="188"/>
      <c r="O74" s="34"/>
      <c r="P74" s="34"/>
      <c r="Q74" s="34"/>
      <c r="R74" s="34"/>
      <c r="S74" s="34"/>
      <c r="T74" s="34"/>
      <c r="U74" s="35"/>
      <c r="V74" s="35"/>
      <c r="W74" s="35"/>
      <c r="X74" s="35"/>
      <c r="Y74" s="35"/>
      <c r="Z74" s="35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189" t="s">
        <v>0</v>
      </c>
      <c r="AN74" s="189"/>
      <c r="AO74" s="189"/>
      <c r="AP74" s="189"/>
      <c r="AQ74" s="190"/>
      <c r="AR74" s="19"/>
      <c r="AS74" s="8"/>
      <c r="AT74" s="17">
        <v>-5000</v>
      </c>
      <c r="AU74" s="4">
        <v>-5000</v>
      </c>
      <c r="AV74" s="20">
        <f t="shared" si="28"/>
        <v>0</v>
      </c>
    </row>
    <row r="75" spans="1:48" ht="15" customHeight="1">
      <c r="A75" s="37"/>
      <c r="B75" s="191"/>
      <c r="C75" s="191"/>
      <c r="D75" s="191"/>
      <c r="E75" s="191"/>
      <c r="F75" s="191"/>
      <c r="G75" s="37"/>
      <c r="H75" s="37"/>
      <c r="I75" s="37"/>
      <c r="J75" s="37"/>
      <c r="K75" s="191"/>
      <c r="L75" s="191"/>
      <c r="M75" s="191"/>
      <c r="N75" s="191"/>
      <c r="O75" s="37"/>
      <c r="P75" s="37"/>
      <c r="Q75" s="37"/>
      <c r="R75" s="37"/>
      <c r="S75" s="37"/>
      <c r="T75" s="37"/>
      <c r="U75" s="38"/>
      <c r="V75" s="38"/>
      <c r="W75" s="38"/>
      <c r="X75" s="38"/>
      <c r="Y75" s="38"/>
      <c r="Z75" s="38"/>
      <c r="AA75" s="39"/>
      <c r="AB75" s="39"/>
      <c r="AC75" s="39"/>
      <c r="AD75" s="3"/>
      <c r="AE75" s="3"/>
      <c r="AF75" s="3"/>
      <c r="AG75" s="192"/>
      <c r="AH75" s="192"/>
      <c r="AI75" s="192"/>
      <c r="AJ75" s="192"/>
      <c r="AK75" s="3"/>
      <c r="AL75" s="3"/>
      <c r="AM75" s="3"/>
      <c r="AN75" s="3"/>
      <c r="AO75" s="3"/>
      <c r="AP75" s="3"/>
      <c r="AQ75" s="3"/>
      <c r="AR75" s="17">
        <v>724169.68099999998</v>
      </c>
      <c r="AS75" s="17">
        <v>-2000</v>
      </c>
      <c r="AT75" s="26">
        <f>+AT74+AT73</f>
        <v>700979.24000000011</v>
      </c>
      <c r="AU75" s="4">
        <v>702979.24000000011</v>
      </c>
      <c r="AV75" s="20">
        <f>+AU75-AT75</f>
        <v>2000</v>
      </c>
    </row>
    <row r="76" spans="1:48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L76" s="187"/>
      <c r="AM76" s="187"/>
      <c r="AT76" s="4">
        <v>688303.4</v>
      </c>
    </row>
    <row r="77" spans="1:48">
      <c r="AL77" s="20"/>
      <c r="AM77" s="20"/>
      <c r="AT77" s="20">
        <f>+AT76-AT75</f>
        <v>-12675.840000000084</v>
      </c>
    </row>
    <row r="79" spans="1:48">
      <c r="AM79" s="187"/>
      <c r="AN79" s="187"/>
    </row>
    <row r="80" spans="1:48">
      <c r="AM80" s="187"/>
      <c r="AN80" s="187"/>
    </row>
  </sheetData>
  <mergeCells count="68">
    <mergeCell ref="AL76:AM76"/>
    <mergeCell ref="AM79:AN80"/>
    <mergeCell ref="B74:F74"/>
    <mergeCell ref="K74:N74"/>
    <mergeCell ref="AM74:AQ74"/>
    <mergeCell ref="B75:F75"/>
    <mergeCell ref="K75:N75"/>
    <mergeCell ref="AG75:AJ75"/>
    <mergeCell ref="AI4:AI5"/>
    <mergeCell ref="AJ4:AJ5"/>
    <mergeCell ref="AK2:AP2"/>
    <mergeCell ref="AP4:AP5"/>
    <mergeCell ref="AR2:AR5"/>
    <mergeCell ref="AF3:AJ3"/>
    <mergeCell ref="AQ4:AQ5"/>
    <mergeCell ref="AK4:AK5"/>
    <mergeCell ref="AL4:AL5"/>
    <mergeCell ref="AM4:AM5"/>
    <mergeCell ref="AN4:AN5"/>
    <mergeCell ref="AO4:AO5"/>
    <mergeCell ref="AF4:AF5"/>
    <mergeCell ref="AH4:AH5"/>
    <mergeCell ref="AG4:AG5"/>
    <mergeCell ref="AS2:AS5"/>
    <mergeCell ref="AT2:AT5"/>
    <mergeCell ref="B3:C3"/>
    <mergeCell ref="D3:J3"/>
    <mergeCell ref="K3:L3"/>
    <mergeCell ref="M3:P3"/>
    <mergeCell ref="R3:S3"/>
    <mergeCell ref="T3:Y3"/>
    <mergeCell ref="AK3:AP3"/>
    <mergeCell ref="B4:B5"/>
    <mergeCell ref="C4:C5"/>
    <mergeCell ref="D4:D5"/>
    <mergeCell ref="E4:E5"/>
    <mergeCell ref="F4:F5"/>
    <mergeCell ref="AF2:AJ2"/>
    <mergeCell ref="AC3:AE3"/>
    <mergeCell ref="S4:S5"/>
    <mergeCell ref="T4:T5"/>
    <mergeCell ref="K4:K5"/>
    <mergeCell ref="L4:L5"/>
    <mergeCell ref="M4:M5"/>
    <mergeCell ref="N4:N5"/>
    <mergeCell ref="O4:O5"/>
    <mergeCell ref="A1:T1"/>
    <mergeCell ref="A2:A5"/>
    <mergeCell ref="B2:C2"/>
    <mergeCell ref="D2:Y2"/>
    <mergeCell ref="AC2:AE2"/>
    <mergeCell ref="G4:G5"/>
    <mergeCell ref="H4:H5"/>
    <mergeCell ref="I4:I5"/>
    <mergeCell ref="J4:J5"/>
    <mergeCell ref="Y4:Y5"/>
    <mergeCell ref="Z4:Z5"/>
    <mergeCell ref="AA4:AA5"/>
    <mergeCell ref="P4:P5"/>
    <mergeCell ref="Q4:Q5"/>
    <mergeCell ref="R4:R5"/>
    <mergeCell ref="AB4:AB5"/>
    <mergeCell ref="AC4:AC5"/>
    <mergeCell ref="AD4:AD5"/>
    <mergeCell ref="AE4:AE5"/>
    <mergeCell ref="U4:U5"/>
    <mergeCell ref="W4:W5"/>
    <mergeCell ref="X4:X5"/>
  </mergeCells>
  <pageMargins left="3.937007874015748E-2" right="3.937007874015748E-2" top="3.937007874015748E-2" bottom="3.937007874015748E-2" header="0" footer="0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Բյուջե</vt:lpstr>
      <vt:lpstr>Համեմատական ավելացումների</vt:lpstr>
      <vt:lpstr>Եկամուտներ</vt:lpstr>
      <vt:lpstr>Sheet1</vt:lpstr>
      <vt:lpstr>byuje 2018 (2)</vt:lpstr>
      <vt:lpstr>'byuje 2018 (2)'!Область_печати</vt:lpstr>
      <vt:lpstr>Բյուջե!Область_печати</vt:lpstr>
      <vt:lpstr>'Համեմատական ավելացումների'!Область_печати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ТАТЕВ</dc:creator>
  <cp:lastModifiedBy>Пользователь Windows</cp:lastModifiedBy>
  <cp:lastPrinted>2019-12-20T11:38:17Z</cp:lastPrinted>
  <dcterms:created xsi:type="dcterms:W3CDTF">2018-11-28T12:43:59Z</dcterms:created>
  <dcterms:modified xsi:type="dcterms:W3CDTF">2019-12-20T14:25:10Z</dcterms:modified>
</cp:coreProperties>
</file>